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istinek\dvd\"/>
    </mc:Choice>
  </mc:AlternateContent>
  <bookViews>
    <workbookView xWindow="-15" yWindow="-15" windowWidth="14340" windowHeight="11640" tabRatio="633" activeTab="4"/>
  </bookViews>
  <sheets>
    <sheet name="1." sheetId="11" r:id="rId1"/>
    <sheet name="2." sheetId="2" r:id="rId2"/>
    <sheet name="3." sheetId="7" r:id="rId3"/>
    <sheet name="4." sheetId="6" r:id="rId4"/>
    <sheet name="5." sheetId="9" r:id="rId5"/>
    <sheet name="6." sheetId="10" r:id="rId6"/>
    <sheet name="7." sheetId="19" r:id="rId7"/>
    <sheet name="8." sheetId="17" r:id="rId8"/>
    <sheet name="Jelenléti ív" sheetId="16" r:id="rId9"/>
    <sheet name="Összesítés" sheetId="1" state="hidden" r:id="rId10"/>
    <sheet name="Elfogadott programelemek" sheetId="14" state="hidden" r:id="rId11"/>
    <sheet name="CD-DVD" sheetId="18" state="hidden" r:id="rId12"/>
  </sheets>
  <definedNames>
    <definedName name="_xlnm.Print_Titles" localSheetId="8">'Jelenléti ív'!$25:$31</definedName>
    <definedName name="_xlnm.Print_Area" localSheetId="0">'1.'!$A$1:$AR$52</definedName>
    <definedName name="_xlnm.Print_Area" localSheetId="1">'2.'!$A$1:$AR$46</definedName>
    <definedName name="_xlnm.Print_Area" localSheetId="2">'3.'!$A$1:$AR$130</definedName>
    <definedName name="_xlnm.Print_Area" localSheetId="3">'4.'!$A$1:$AR$895</definedName>
    <definedName name="_xlnm.Print_Area" localSheetId="4">'5.'!$A$1:$AR$115</definedName>
    <definedName name="_xlnm.Print_Area" localSheetId="5">'6.'!$A$1:$AR$80</definedName>
    <definedName name="_xlnm.Print_Area" localSheetId="6">'7.'!$A$1:$S$42</definedName>
    <definedName name="_xlnm.Print_Area" localSheetId="7">'8.'!$A$1:$AR$85</definedName>
    <definedName name="_xlnm.Print_Area" localSheetId="11">'CD-DVD'!$A$1:$E$269</definedName>
    <definedName name="_xlnm.Print_Area" localSheetId="10">'Elfogadott programelemek'!$A$1:$AR$251</definedName>
    <definedName name="_xlnm.Print_Area" localSheetId="8">'Jelenléti ív'!$A$1:$V$113</definedName>
    <definedName name="_xlnm.Print_Area" localSheetId="9">Összesítés!#REF!</definedName>
  </definedNames>
  <calcPr calcId="152511"/>
</workbook>
</file>

<file path=xl/calcChain.xml><?xml version="1.0" encoding="utf-8"?>
<calcChain xmlns="http://schemas.openxmlformats.org/spreadsheetml/2006/main">
  <c r="AC249" i="14" l="1"/>
  <c r="X41" i="19"/>
  <c r="P32" i="19"/>
  <c r="V4" i="1" s="1"/>
  <c r="N32" i="19"/>
  <c r="U4" i="1" s="1"/>
  <c r="L32" i="19"/>
  <c r="P16" i="19"/>
  <c r="M4" i="1" s="1"/>
  <c r="N16" i="19"/>
  <c r="N24" i="19"/>
  <c r="P4" i="1" s="1"/>
  <c r="P24" i="19"/>
  <c r="Q4" i="1" s="1"/>
  <c r="AZ19" i="9"/>
  <c r="AV15" i="9"/>
  <c r="AZ15" i="9" s="1"/>
  <c r="AZ869" i="6"/>
  <c r="AZ868" i="6"/>
  <c r="AZ867" i="6"/>
  <c r="AZ866" i="6"/>
  <c r="AZ865" i="6"/>
  <c r="AZ864" i="6"/>
  <c r="AZ842" i="6"/>
  <c r="AZ841" i="6"/>
  <c r="AZ840" i="6"/>
  <c r="AZ839" i="6"/>
  <c r="AZ838" i="6"/>
  <c r="AZ837" i="6"/>
  <c r="AZ815" i="6"/>
  <c r="AZ814" i="6"/>
  <c r="AZ813" i="6"/>
  <c r="AZ812" i="6"/>
  <c r="AZ811" i="6"/>
  <c r="AZ810" i="6"/>
  <c r="AZ785" i="6"/>
  <c r="AZ784" i="6"/>
  <c r="AZ783" i="6"/>
  <c r="AZ782" i="6"/>
  <c r="AZ781" i="6"/>
  <c r="AZ780" i="6"/>
  <c r="AZ758" i="6"/>
  <c r="AZ757" i="6"/>
  <c r="AZ756" i="6"/>
  <c r="AZ755" i="6"/>
  <c r="AZ754" i="6"/>
  <c r="AZ753" i="6"/>
  <c r="AZ731" i="6"/>
  <c r="AZ730" i="6"/>
  <c r="AZ729" i="6"/>
  <c r="AZ728" i="6"/>
  <c r="AZ727" i="6"/>
  <c r="AZ726" i="6"/>
  <c r="AZ701" i="6"/>
  <c r="AZ700" i="6"/>
  <c r="AZ699" i="6"/>
  <c r="AZ698" i="6"/>
  <c r="AZ697" i="6"/>
  <c r="AZ696" i="6"/>
  <c r="AZ674" i="6"/>
  <c r="AZ673" i="6"/>
  <c r="AZ672" i="6"/>
  <c r="AZ671" i="6"/>
  <c r="AZ670" i="6"/>
  <c r="AZ669" i="6"/>
  <c r="AZ647" i="6"/>
  <c r="AZ646" i="6"/>
  <c r="AZ645" i="6"/>
  <c r="AZ644" i="6"/>
  <c r="AZ643" i="6"/>
  <c r="AZ642" i="6"/>
  <c r="AZ617" i="6"/>
  <c r="AZ616" i="6"/>
  <c r="AZ615" i="6"/>
  <c r="AZ614" i="6"/>
  <c r="AZ613" i="6"/>
  <c r="AZ612" i="6"/>
  <c r="AZ590" i="6"/>
  <c r="AZ589" i="6"/>
  <c r="AZ588" i="6"/>
  <c r="AZ587" i="6"/>
  <c r="AZ586" i="6"/>
  <c r="AZ585" i="6"/>
  <c r="AZ563" i="6"/>
  <c r="AZ562" i="6"/>
  <c r="AZ561" i="6"/>
  <c r="AZ560" i="6"/>
  <c r="AZ559" i="6"/>
  <c r="AZ558" i="6"/>
  <c r="AZ533" i="6"/>
  <c r="AZ532" i="6"/>
  <c r="AZ531" i="6"/>
  <c r="AZ530" i="6"/>
  <c r="AZ529" i="6"/>
  <c r="AZ528" i="6"/>
  <c r="AZ506" i="6"/>
  <c r="AZ505" i="6"/>
  <c r="AZ504" i="6"/>
  <c r="AZ503" i="6"/>
  <c r="AZ502" i="6"/>
  <c r="AZ501" i="6"/>
  <c r="AZ479" i="6"/>
  <c r="AZ478" i="6"/>
  <c r="AZ477" i="6"/>
  <c r="AZ476" i="6"/>
  <c r="AZ475" i="6"/>
  <c r="AZ474" i="6"/>
  <c r="AZ449" i="6"/>
  <c r="AZ448" i="6"/>
  <c r="AZ447" i="6"/>
  <c r="AZ446" i="6"/>
  <c r="AZ445" i="6"/>
  <c r="AZ444" i="6"/>
  <c r="AZ422" i="6"/>
  <c r="AZ421" i="6"/>
  <c r="AZ420" i="6"/>
  <c r="AZ419" i="6"/>
  <c r="AZ418" i="6"/>
  <c r="AZ417" i="6"/>
  <c r="AZ395" i="6"/>
  <c r="AZ394" i="6"/>
  <c r="AZ393" i="6"/>
  <c r="AZ392" i="6"/>
  <c r="AZ391" i="6"/>
  <c r="AZ390" i="6"/>
  <c r="AZ365" i="6"/>
  <c r="AZ364" i="6"/>
  <c r="AZ363" i="6"/>
  <c r="AZ362" i="6"/>
  <c r="AZ361" i="6"/>
  <c r="AZ360" i="6"/>
  <c r="AZ338" i="6"/>
  <c r="AZ337" i="6"/>
  <c r="AZ336" i="6"/>
  <c r="AZ335" i="6"/>
  <c r="AZ334" i="6"/>
  <c r="AZ333" i="6"/>
  <c r="AZ311" i="6"/>
  <c r="AZ310" i="6"/>
  <c r="AZ309" i="6"/>
  <c r="AZ308" i="6"/>
  <c r="AZ307" i="6"/>
  <c r="AZ306" i="6"/>
  <c r="AZ281" i="6"/>
  <c r="AZ280" i="6"/>
  <c r="AZ279" i="6"/>
  <c r="AZ278" i="6"/>
  <c r="AZ277" i="6"/>
  <c r="AZ276" i="6"/>
  <c r="AZ254" i="6"/>
  <c r="AZ253" i="6"/>
  <c r="AZ252" i="6"/>
  <c r="AZ251" i="6"/>
  <c r="AZ250" i="6"/>
  <c r="AZ249" i="6"/>
  <c r="AZ227" i="6"/>
  <c r="AZ226" i="6"/>
  <c r="AZ225" i="6"/>
  <c r="AZ224" i="6"/>
  <c r="AZ223" i="6"/>
  <c r="AZ222" i="6"/>
  <c r="AZ197" i="6"/>
  <c r="AZ196" i="6"/>
  <c r="AZ195" i="6"/>
  <c r="AZ194" i="6"/>
  <c r="AZ193" i="6"/>
  <c r="AZ192" i="6"/>
  <c r="AZ170" i="6"/>
  <c r="AZ169" i="6"/>
  <c r="AZ168" i="6"/>
  <c r="AZ167" i="6"/>
  <c r="AZ166" i="6"/>
  <c r="AZ165" i="6"/>
  <c r="AZ143" i="6"/>
  <c r="AZ142" i="6"/>
  <c r="AZ141" i="6"/>
  <c r="AZ140" i="6"/>
  <c r="AZ139" i="6"/>
  <c r="AZ138" i="6"/>
  <c r="AZ113" i="6"/>
  <c r="AS36" i="2"/>
  <c r="ED4" i="1" s="1"/>
  <c r="AZ83" i="7"/>
  <c r="AV115" i="7"/>
  <c r="AZ115" i="7" s="1"/>
  <c r="AZ19" i="7"/>
  <c r="AZ74" i="10"/>
  <c r="AZ73" i="10"/>
  <c r="AZ72" i="10"/>
  <c r="AZ71" i="10"/>
  <c r="AZ70" i="10"/>
  <c r="AZ69" i="10"/>
  <c r="AZ68" i="10"/>
  <c r="AZ67" i="10"/>
  <c r="AZ66" i="10"/>
  <c r="BC4" i="1"/>
  <c r="AT77" i="7"/>
  <c r="IA4" i="1" s="1"/>
  <c r="Z4" i="1"/>
  <c r="Y4" i="1"/>
  <c r="EG4" i="1"/>
  <c r="EF4" i="1"/>
  <c r="EE4" i="1"/>
  <c r="AB41" i="19"/>
  <c r="GH4" i="1"/>
  <c r="GG4" i="1"/>
  <c r="GF4" i="1"/>
  <c r="GE4" i="1"/>
  <c r="GD4" i="1"/>
  <c r="FL4" i="1"/>
  <c r="FK4" i="1"/>
  <c r="FJ4" i="1"/>
  <c r="FI4" i="1"/>
  <c r="FH4" i="1"/>
  <c r="FG4" i="1"/>
  <c r="FF4" i="1"/>
  <c r="FE4" i="1"/>
  <c r="FD4" i="1"/>
  <c r="EW4" i="1"/>
  <c r="EV4" i="1"/>
  <c r="EU4" i="1"/>
  <c r="EB4" i="1"/>
  <c r="EA4" i="1"/>
  <c r="DX4" i="1"/>
  <c r="DW4" i="1"/>
  <c r="DV4" i="1"/>
  <c r="DU4" i="1"/>
  <c r="DT4" i="1"/>
  <c r="DS4" i="1"/>
  <c r="DQ4" i="1"/>
  <c r="DP4" i="1"/>
  <c r="DO4" i="1"/>
  <c r="DM4" i="1"/>
  <c r="DL4" i="1"/>
  <c r="DH4" i="1"/>
  <c r="DG4" i="1"/>
  <c r="DF4" i="1"/>
  <c r="DE4" i="1"/>
  <c r="DD4" i="1"/>
  <c r="DC4" i="1"/>
  <c r="DB4" i="1"/>
  <c r="DA4" i="1"/>
  <c r="CZ4" i="1"/>
  <c r="CY4" i="1"/>
  <c r="CW4" i="1"/>
  <c r="CX4" i="1"/>
  <c r="CV4" i="1"/>
  <c r="CU4" i="1"/>
  <c r="CT4" i="1"/>
  <c r="CS4" i="1"/>
  <c r="CR4" i="1"/>
  <c r="CP4" i="1"/>
  <c r="CO4" i="1"/>
  <c r="CN4" i="1"/>
  <c r="CL4" i="1"/>
  <c r="CK4" i="1"/>
  <c r="CJ4" i="1"/>
  <c r="CI4" i="1"/>
  <c r="CH4" i="1"/>
  <c r="CD4" i="1"/>
  <c r="CC4" i="1"/>
  <c r="BO4" i="1"/>
  <c r="BM4" i="1"/>
  <c r="BD4" i="1"/>
  <c r="BB4" i="1"/>
  <c r="BA4" i="1"/>
  <c r="AZ4" i="1"/>
  <c r="AX4" i="1"/>
  <c r="AW4" i="1"/>
  <c r="AR4" i="1"/>
  <c r="AS4" i="1"/>
  <c r="AQ4" i="1"/>
  <c r="AP4" i="1"/>
  <c r="AO4" i="1"/>
  <c r="AM4" i="1"/>
  <c r="AL4" i="1"/>
  <c r="AK4" i="1"/>
  <c r="AI4" i="1"/>
  <c r="AH4" i="1"/>
  <c r="AG4" i="1"/>
  <c r="AA4" i="1"/>
  <c r="AF4" i="1"/>
  <c r="AE4" i="1"/>
  <c r="W4" i="1"/>
  <c r="R4" i="1"/>
  <c r="N4" i="1"/>
  <c r="B6" i="19"/>
  <c r="B5" i="19"/>
  <c r="AS41" i="2"/>
  <c r="L4" i="1"/>
  <c r="T4" i="1"/>
  <c r="R31" i="19"/>
  <c r="R30" i="19"/>
  <c r="R29" i="19"/>
  <c r="R28" i="19"/>
  <c r="R27" i="19"/>
  <c r="R25" i="19" s="1"/>
  <c r="R34" i="19" s="1"/>
  <c r="J4" i="1" s="1"/>
  <c r="R23" i="19"/>
  <c r="R22" i="19"/>
  <c r="R21" i="19"/>
  <c r="R20" i="19"/>
  <c r="R19" i="19"/>
  <c r="R15" i="19"/>
  <c r="R14" i="19"/>
  <c r="R13" i="19"/>
  <c r="R12" i="19"/>
  <c r="AU68" i="9"/>
  <c r="AV34" i="6"/>
  <c r="AZ34" i="6" s="1"/>
  <c r="AZ46" i="10"/>
  <c r="AZ25" i="10"/>
  <c r="AZ12" i="10"/>
  <c r="AV79" i="10"/>
  <c r="AZ79" i="10" s="1"/>
  <c r="AZ82" i="9"/>
  <c r="AZ68" i="9"/>
  <c r="HO11" i="1"/>
  <c r="HO10" i="1"/>
  <c r="HO9" i="1"/>
  <c r="HO8" i="1"/>
  <c r="HO7" i="1"/>
  <c r="HO6" i="1"/>
  <c r="HO5" i="1"/>
  <c r="HO4" i="1"/>
  <c r="HN11" i="1"/>
  <c r="HN10" i="1"/>
  <c r="HN9" i="1"/>
  <c r="HN8" i="1"/>
  <c r="HN7" i="1"/>
  <c r="HN6" i="1"/>
  <c r="HN5" i="1"/>
  <c r="HN4" i="1"/>
  <c r="HM11" i="1"/>
  <c r="HM10" i="1"/>
  <c r="HM9" i="1"/>
  <c r="HM8" i="1"/>
  <c r="HM7" i="1"/>
  <c r="HM6" i="1"/>
  <c r="HM5" i="1"/>
  <c r="HM4" i="1"/>
  <c r="HL11" i="1"/>
  <c r="HL10" i="1"/>
  <c r="HL9" i="1"/>
  <c r="HL8" i="1"/>
  <c r="HL7" i="1"/>
  <c r="HL6" i="1"/>
  <c r="HL5" i="1"/>
  <c r="HL4" i="1"/>
  <c r="HK11" i="1"/>
  <c r="HK10" i="1"/>
  <c r="HK9" i="1"/>
  <c r="HK8" i="1"/>
  <c r="HK7" i="1"/>
  <c r="HK6" i="1"/>
  <c r="HK5" i="1"/>
  <c r="HK4" i="1"/>
  <c r="HJ11" i="1"/>
  <c r="HJ10" i="1"/>
  <c r="HJ9" i="1"/>
  <c r="HJ8" i="1"/>
  <c r="HJ7" i="1"/>
  <c r="HJ6" i="1"/>
  <c r="HJ5" i="1"/>
  <c r="HJ4" i="1"/>
  <c r="HI11" i="1"/>
  <c r="HI10" i="1"/>
  <c r="HI9" i="1"/>
  <c r="HI8" i="1"/>
  <c r="HI7" i="1"/>
  <c r="HI6" i="1"/>
  <c r="HI5" i="1"/>
  <c r="HI4" i="1"/>
  <c r="HE9" i="1"/>
  <c r="HE8" i="1"/>
  <c r="HE7" i="1"/>
  <c r="HE6" i="1"/>
  <c r="HE5" i="1"/>
  <c r="HE4" i="1"/>
  <c r="HD9" i="1"/>
  <c r="HD8" i="1"/>
  <c r="HD7" i="1"/>
  <c r="HD6" i="1"/>
  <c r="HD5" i="1"/>
  <c r="HD4" i="1"/>
  <c r="HC9" i="1"/>
  <c r="HC8" i="1"/>
  <c r="HC7" i="1"/>
  <c r="HC6" i="1"/>
  <c r="HC5" i="1"/>
  <c r="HC4" i="1"/>
  <c r="HB9" i="1"/>
  <c r="HB8" i="1"/>
  <c r="HB7" i="1"/>
  <c r="HB6" i="1"/>
  <c r="HB5" i="1"/>
  <c r="HB4" i="1"/>
  <c r="HA9" i="1"/>
  <c r="HA8" i="1"/>
  <c r="HA7" i="1"/>
  <c r="HA6" i="1"/>
  <c r="HA5" i="1"/>
  <c r="HA4" i="1"/>
  <c r="GZ9" i="1"/>
  <c r="GZ8" i="1"/>
  <c r="GZ7" i="1"/>
  <c r="GZ6" i="1"/>
  <c r="GZ5" i="1"/>
  <c r="GZ4" i="1"/>
  <c r="GY9" i="1"/>
  <c r="GY8" i="1"/>
  <c r="GY7" i="1"/>
  <c r="GY6" i="1"/>
  <c r="GY5" i="1"/>
  <c r="GY4" i="1"/>
  <c r="AS78" i="17"/>
  <c r="AS70" i="17"/>
  <c r="AS62" i="17"/>
  <c r="AS54" i="17"/>
  <c r="AS38" i="17"/>
  <c r="AS46" i="17"/>
  <c r="AS30" i="17"/>
  <c r="AS24" i="17"/>
  <c r="AS18" i="17"/>
  <c r="GW6" i="1"/>
  <c r="GW5" i="1"/>
  <c r="GW4" i="1"/>
  <c r="GV6" i="1"/>
  <c r="GV5" i="1"/>
  <c r="GV4" i="1"/>
  <c r="GU6" i="1"/>
  <c r="GU5" i="1"/>
  <c r="GU4" i="1"/>
  <c r="GT6" i="1"/>
  <c r="GT5" i="1"/>
  <c r="GT4" i="1"/>
  <c r="GS6" i="1"/>
  <c r="GS5" i="1"/>
  <c r="GS4" i="1"/>
  <c r="GR4" i="1"/>
  <c r="GQ4" i="1"/>
  <c r="GP4" i="1"/>
  <c r="GO4" i="1"/>
  <c r="GN4" i="1"/>
  <c r="GM4" i="1"/>
  <c r="GL5" i="1"/>
  <c r="GL6" i="1"/>
  <c r="GL7" i="1"/>
  <c r="GL8" i="1"/>
  <c r="GL9" i="1"/>
  <c r="GL10" i="1"/>
  <c r="GL11" i="1"/>
  <c r="GL12" i="1"/>
  <c r="GL13" i="1"/>
  <c r="GL4" i="1"/>
  <c r="GK5" i="1"/>
  <c r="GK6" i="1"/>
  <c r="GK7" i="1"/>
  <c r="GK8" i="1"/>
  <c r="GK9" i="1"/>
  <c r="GK10" i="1"/>
  <c r="GK11" i="1"/>
  <c r="GK12" i="1"/>
  <c r="GK13" i="1"/>
  <c r="GK4" i="1"/>
  <c r="GJ5" i="1"/>
  <c r="GJ6" i="1"/>
  <c r="GJ7" i="1"/>
  <c r="GJ8" i="1"/>
  <c r="GJ9" i="1"/>
  <c r="GJ10" i="1"/>
  <c r="GJ11" i="1"/>
  <c r="GJ12" i="1"/>
  <c r="GJ13" i="1"/>
  <c r="GJ4" i="1"/>
  <c r="GI5" i="1"/>
  <c r="GI6" i="1"/>
  <c r="GI7" i="1"/>
  <c r="GI8" i="1"/>
  <c r="GI9" i="1"/>
  <c r="GI10" i="1"/>
  <c r="GI11" i="1"/>
  <c r="GI12" i="1"/>
  <c r="GI13" i="1"/>
  <c r="GI4" i="1"/>
  <c r="AZ90" i="9"/>
  <c r="FW33" i="1"/>
  <c r="FW32" i="1"/>
  <c r="FW31" i="1"/>
  <c r="FW30" i="1"/>
  <c r="FW29" i="1"/>
  <c r="FW28" i="1"/>
  <c r="FW27" i="1"/>
  <c r="FW26" i="1"/>
  <c r="FW25" i="1"/>
  <c r="FW24" i="1"/>
  <c r="FW23" i="1"/>
  <c r="FW22" i="1"/>
  <c r="FW21" i="1"/>
  <c r="FW20" i="1"/>
  <c r="FW19" i="1"/>
  <c r="FW18" i="1"/>
  <c r="FW17" i="1"/>
  <c r="FW16" i="1"/>
  <c r="FW15" i="1"/>
  <c r="FW14" i="1"/>
  <c r="FW13" i="1"/>
  <c r="FW12" i="1"/>
  <c r="FW11" i="1"/>
  <c r="FW10" i="1"/>
  <c r="FW9" i="1"/>
  <c r="FW8" i="1"/>
  <c r="FW7" i="1"/>
  <c r="FW6" i="1"/>
  <c r="FW5" i="1"/>
  <c r="FW4" i="1"/>
  <c r="GC33" i="1"/>
  <c r="GC32" i="1"/>
  <c r="GC31" i="1"/>
  <c r="GC30" i="1"/>
  <c r="GC29" i="1"/>
  <c r="GC28" i="1"/>
  <c r="GC27" i="1"/>
  <c r="GC26" i="1"/>
  <c r="GC25" i="1"/>
  <c r="GC24" i="1"/>
  <c r="GC23" i="1"/>
  <c r="GC22" i="1"/>
  <c r="GC21" i="1"/>
  <c r="GC20" i="1"/>
  <c r="GC19" i="1"/>
  <c r="GC18" i="1"/>
  <c r="GC17" i="1"/>
  <c r="GC16" i="1"/>
  <c r="GC15" i="1"/>
  <c r="GC14" i="1"/>
  <c r="GC13" i="1"/>
  <c r="GC12" i="1"/>
  <c r="GC11" i="1"/>
  <c r="GC10" i="1"/>
  <c r="GC9" i="1"/>
  <c r="GC8" i="1"/>
  <c r="GC7" i="1"/>
  <c r="GC6" i="1"/>
  <c r="GC5" i="1"/>
  <c r="GC4" i="1"/>
  <c r="GB33" i="1"/>
  <c r="GB32" i="1"/>
  <c r="GB31" i="1"/>
  <c r="GB30" i="1"/>
  <c r="GB29" i="1"/>
  <c r="GB28" i="1"/>
  <c r="GB27" i="1"/>
  <c r="GB26" i="1"/>
  <c r="GB25" i="1"/>
  <c r="GB24" i="1"/>
  <c r="GB23" i="1"/>
  <c r="GB22" i="1"/>
  <c r="GB21" i="1"/>
  <c r="GB20" i="1"/>
  <c r="GB19" i="1"/>
  <c r="GB18" i="1"/>
  <c r="GB17" i="1"/>
  <c r="GB16" i="1"/>
  <c r="GB15" i="1"/>
  <c r="GB14" i="1"/>
  <c r="GB13" i="1"/>
  <c r="GB12" i="1"/>
  <c r="GB11" i="1"/>
  <c r="GB10" i="1"/>
  <c r="GB9" i="1"/>
  <c r="GB8" i="1"/>
  <c r="GB7" i="1"/>
  <c r="GB6" i="1"/>
  <c r="GB5" i="1"/>
  <c r="GB4" i="1"/>
  <c r="GA33" i="1"/>
  <c r="GA32" i="1"/>
  <c r="GA31" i="1"/>
  <c r="GA30" i="1"/>
  <c r="GA29" i="1"/>
  <c r="GA28" i="1"/>
  <c r="GA27" i="1"/>
  <c r="GA26" i="1"/>
  <c r="GA25" i="1"/>
  <c r="GA24" i="1"/>
  <c r="GA23" i="1"/>
  <c r="GA22" i="1"/>
  <c r="GA21" i="1"/>
  <c r="GA20" i="1"/>
  <c r="GA19" i="1"/>
  <c r="GA18" i="1"/>
  <c r="GA17" i="1"/>
  <c r="GA16" i="1"/>
  <c r="GA15" i="1"/>
  <c r="GA14" i="1"/>
  <c r="GA13" i="1"/>
  <c r="GA12" i="1"/>
  <c r="GA11" i="1"/>
  <c r="GA10" i="1"/>
  <c r="GA9" i="1"/>
  <c r="GA8" i="1"/>
  <c r="GA7" i="1"/>
  <c r="GA6" i="1"/>
  <c r="GA5" i="1"/>
  <c r="GA4" i="1"/>
  <c r="FZ33" i="1"/>
  <c r="FZ32" i="1"/>
  <c r="FZ31" i="1"/>
  <c r="FZ30" i="1"/>
  <c r="FZ29" i="1"/>
  <c r="FZ28" i="1"/>
  <c r="FZ27" i="1"/>
  <c r="FZ26" i="1"/>
  <c r="FZ25" i="1"/>
  <c r="FZ24" i="1"/>
  <c r="FZ23" i="1"/>
  <c r="FZ22" i="1"/>
  <c r="FZ21" i="1"/>
  <c r="FZ20" i="1"/>
  <c r="FZ19" i="1"/>
  <c r="FZ18" i="1"/>
  <c r="FZ17" i="1"/>
  <c r="FZ16" i="1"/>
  <c r="FZ15" i="1"/>
  <c r="FZ14" i="1"/>
  <c r="FZ13" i="1"/>
  <c r="FZ12" i="1"/>
  <c r="FZ11" i="1"/>
  <c r="FZ10" i="1"/>
  <c r="FZ9" i="1"/>
  <c r="FZ8" i="1"/>
  <c r="FZ7" i="1"/>
  <c r="FZ6" i="1"/>
  <c r="FZ5" i="1"/>
  <c r="FZ4" i="1"/>
  <c r="FY33" i="1"/>
  <c r="FY32" i="1"/>
  <c r="FY31" i="1"/>
  <c r="FY30" i="1"/>
  <c r="FY29" i="1"/>
  <c r="FY28" i="1"/>
  <c r="FY27" i="1"/>
  <c r="FY26" i="1"/>
  <c r="FY25" i="1"/>
  <c r="FY24" i="1"/>
  <c r="FY23" i="1"/>
  <c r="FY22" i="1"/>
  <c r="FY21" i="1"/>
  <c r="FY20" i="1"/>
  <c r="FY19" i="1"/>
  <c r="FY18" i="1"/>
  <c r="FY17" i="1"/>
  <c r="FY16" i="1"/>
  <c r="FY15" i="1"/>
  <c r="FY14" i="1"/>
  <c r="FY13" i="1"/>
  <c r="FY12" i="1"/>
  <c r="FY11" i="1"/>
  <c r="FY10" i="1"/>
  <c r="FY9" i="1"/>
  <c r="FY8" i="1"/>
  <c r="FY7" i="1"/>
  <c r="FY6" i="1"/>
  <c r="FY5" i="1"/>
  <c r="FY4" i="1"/>
  <c r="FX33" i="1"/>
  <c r="FX32" i="1"/>
  <c r="FX31" i="1"/>
  <c r="FX30" i="1"/>
  <c r="FX29" i="1"/>
  <c r="FX28" i="1"/>
  <c r="FX27" i="1"/>
  <c r="FX26" i="1"/>
  <c r="FX25" i="1"/>
  <c r="FX24" i="1"/>
  <c r="FX23" i="1"/>
  <c r="FX22" i="1"/>
  <c r="FX21" i="1"/>
  <c r="FX20" i="1"/>
  <c r="FX19" i="1"/>
  <c r="FX18" i="1"/>
  <c r="FX17" i="1"/>
  <c r="FX16" i="1"/>
  <c r="FX15" i="1"/>
  <c r="FX14" i="1"/>
  <c r="FX13" i="1"/>
  <c r="FX12" i="1"/>
  <c r="FX11" i="1"/>
  <c r="FX10" i="1"/>
  <c r="FX9" i="1"/>
  <c r="FX8" i="1"/>
  <c r="FX7" i="1"/>
  <c r="FX6" i="1"/>
  <c r="FX5" i="1"/>
  <c r="FX4" i="1"/>
  <c r="FO33" i="1"/>
  <c r="FO30" i="1"/>
  <c r="FO27" i="1"/>
  <c r="FO24" i="1"/>
  <c r="FO21" i="1"/>
  <c r="FO18" i="1"/>
  <c r="FO15" i="1"/>
  <c r="FO12" i="1"/>
  <c r="FO9" i="1"/>
  <c r="FO6" i="1"/>
  <c r="FP33" i="1"/>
  <c r="FP32" i="1"/>
  <c r="FP31" i="1"/>
  <c r="FP30" i="1"/>
  <c r="FP29" i="1"/>
  <c r="FP28" i="1"/>
  <c r="FP27" i="1"/>
  <c r="FP26" i="1"/>
  <c r="FP25" i="1"/>
  <c r="FP24" i="1"/>
  <c r="FP23" i="1"/>
  <c r="FP22" i="1"/>
  <c r="FP21" i="1"/>
  <c r="FP20" i="1"/>
  <c r="FP19" i="1"/>
  <c r="FP18" i="1"/>
  <c r="FP17" i="1"/>
  <c r="FP16" i="1"/>
  <c r="FP15" i="1"/>
  <c r="FP14" i="1"/>
  <c r="FP13" i="1"/>
  <c r="FP12" i="1"/>
  <c r="FP11" i="1"/>
  <c r="FP10" i="1"/>
  <c r="FP9" i="1"/>
  <c r="FP8" i="1"/>
  <c r="FP7" i="1"/>
  <c r="FP6" i="1"/>
  <c r="FP5" i="1"/>
  <c r="FN33" i="1"/>
  <c r="FN32" i="1"/>
  <c r="FN31" i="1"/>
  <c r="FN30" i="1"/>
  <c r="FN29" i="1"/>
  <c r="FN28" i="1"/>
  <c r="FN27" i="1"/>
  <c r="FN26" i="1"/>
  <c r="FN25" i="1"/>
  <c r="FN24" i="1"/>
  <c r="FN23" i="1"/>
  <c r="FN22" i="1"/>
  <c r="FN21" i="1"/>
  <c r="FN20" i="1"/>
  <c r="FN19" i="1"/>
  <c r="FN18" i="1"/>
  <c r="FN17" i="1"/>
  <c r="FN16" i="1"/>
  <c r="FN15" i="1"/>
  <c r="FN14" i="1"/>
  <c r="FN13" i="1"/>
  <c r="FN12" i="1"/>
  <c r="FN11" i="1"/>
  <c r="FN10" i="1"/>
  <c r="FN9" i="1"/>
  <c r="FN8" i="1"/>
  <c r="FN7" i="1"/>
  <c r="FN6" i="1"/>
  <c r="FN5" i="1"/>
  <c r="FN4" i="1"/>
  <c r="FM33" i="1"/>
  <c r="FM32" i="1"/>
  <c r="FM31" i="1"/>
  <c r="FM30" i="1"/>
  <c r="FM29" i="1"/>
  <c r="FM28" i="1"/>
  <c r="FM27" i="1"/>
  <c r="FM26" i="1"/>
  <c r="FM25" i="1"/>
  <c r="FM24" i="1"/>
  <c r="FM23" i="1"/>
  <c r="FM22" i="1"/>
  <c r="FM21" i="1"/>
  <c r="FM20" i="1"/>
  <c r="FM19" i="1"/>
  <c r="FM18" i="1"/>
  <c r="FM17" i="1"/>
  <c r="FM16" i="1"/>
  <c r="FM15" i="1"/>
  <c r="FM14" i="1"/>
  <c r="FM13" i="1"/>
  <c r="FM12" i="1"/>
  <c r="FM11" i="1"/>
  <c r="FM10" i="1"/>
  <c r="FM9" i="1"/>
  <c r="FM8" i="1"/>
  <c r="FM7" i="1"/>
  <c r="FM6" i="1"/>
  <c r="FM5" i="1"/>
  <c r="FB5" i="1"/>
  <c r="FB6" i="1"/>
  <c r="FB7" i="1"/>
  <c r="FB8" i="1"/>
  <c r="FB9" i="1"/>
  <c r="FB10" i="1"/>
  <c r="FB11" i="1"/>
  <c r="FB12" i="1"/>
  <c r="FB13" i="1"/>
  <c r="FB4" i="1"/>
  <c r="FA5" i="1"/>
  <c r="FA6" i="1"/>
  <c r="FA7" i="1"/>
  <c r="FA8" i="1"/>
  <c r="FA9" i="1"/>
  <c r="FA10" i="1"/>
  <c r="FA11" i="1"/>
  <c r="FA12" i="1"/>
  <c r="FA13" i="1"/>
  <c r="FA4" i="1"/>
  <c r="EZ5" i="1"/>
  <c r="EZ6" i="1"/>
  <c r="EZ7" i="1"/>
  <c r="EZ8" i="1"/>
  <c r="EZ9" i="1"/>
  <c r="EZ10" i="1"/>
  <c r="EZ11" i="1"/>
  <c r="EZ12" i="1"/>
  <c r="EZ13" i="1"/>
  <c r="EZ4" i="1"/>
  <c r="EY5" i="1"/>
  <c r="EY6" i="1"/>
  <c r="EY7" i="1"/>
  <c r="EY8" i="1"/>
  <c r="EY9" i="1"/>
  <c r="EY10" i="1"/>
  <c r="EY11" i="1"/>
  <c r="EY12" i="1"/>
  <c r="EY13" i="1"/>
  <c r="EY4" i="1"/>
  <c r="EX5" i="1"/>
  <c r="EX6" i="1"/>
  <c r="EX7" i="1"/>
  <c r="EX8" i="1"/>
  <c r="EX9" i="1"/>
  <c r="EX10" i="1"/>
  <c r="EX11" i="1"/>
  <c r="EX12" i="1"/>
  <c r="EX13" i="1"/>
  <c r="EX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FM4" i="1"/>
  <c r="G4" i="1"/>
  <c r="F4" i="1"/>
  <c r="E4" i="1"/>
  <c r="D4" i="1"/>
  <c r="FP4" i="1"/>
  <c r="J61" i="1"/>
  <c r="I61" i="1"/>
  <c r="H61" i="1"/>
  <c r="G61" i="1"/>
  <c r="F61" i="1"/>
  <c r="E61" i="1"/>
  <c r="D61" i="1"/>
  <c r="J60" i="1"/>
  <c r="I60" i="1"/>
  <c r="H60" i="1"/>
  <c r="G60" i="1"/>
  <c r="F60" i="1"/>
  <c r="E60" i="1"/>
  <c r="D60" i="1"/>
  <c r="J59" i="1"/>
  <c r="I59" i="1"/>
  <c r="H59" i="1"/>
  <c r="G59" i="1"/>
  <c r="F59" i="1"/>
  <c r="E59" i="1"/>
  <c r="D59" i="1"/>
  <c r="J58" i="1"/>
  <c r="I58" i="1"/>
  <c r="H58" i="1"/>
  <c r="G58" i="1"/>
  <c r="F58" i="1"/>
  <c r="E58" i="1"/>
  <c r="D58" i="1"/>
  <c r="J57" i="1"/>
  <c r="I57" i="1"/>
  <c r="H57" i="1"/>
  <c r="G57" i="1"/>
  <c r="F57" i="1"/>
  <c r="E57" i="1"/>
  <c r="D57" i="1"/>
  <c r="B56" i="1"/>
  <c r="B61" i="1"/>
  <c r="B60" i="1"/>
  <c r="B59" i="1"/>
  <c r="B58" i="1"/>
  <c r="B57" i="1"/>
  <c r="A61" i="1"/>
  <c r="A60" i="1"/>
  <c r="A59" i="1"/>
  <c r="A58" i="1"/>
  <c r="A57" i="1"/>
  <c r="A56" i="1"/>
  <c r="I56" i="1"/>
  <c r="J56" i="1"/>
  <c r="H56" i="1"/>
  <c r="G56" i="1"/>
  <c r="F56" i="1"/>
  <c r="E56" i="1"/>
  <c r="D56" i="1"/>
  <c r="I49" i="1"/>
  <c r="H49" i="1"/>
  <c r="G49" i="1"/>
  <c r="F49" i="1"/>
  <c r="E49" i="1"/>
  <c r="I48" i="1"/>
  <c r="H48" i="1"/>
  <c r="G48" i="1"/>
  <c r="F48" i="1"/>
  <c r="E48" i="1"/>
  <c r="B47" i="1"/>
  <c r="B49" i="1"/>
  <c r="B48" i="1"/>
  <c r="A49" i="1"/>
  <c r="A48" i="1"/>
  <c r="A47" i="1"/>
  <c r="I47" i="1"/>
  <c r="H47" i="1"/>
  <c r="G47" i="1"/>
  <c r="F47" i="1"/>
  <c r="E47" i="1"/>
  <c r="I40" i="1"/>
  <c r="H40" i="1"/>
  <c r="G40" i="1"/>
  <c r="F40" i="1"/>
  <c r="E40" i="1"/>
  <c r="D40" i="1"/>
  <c r="B40" i="1"/>
  <c r="A40" i="1"/>
  <c r="AU12" i="10"/>
  <c r="AS249" i="14" s="1"/>
  <c r="ER4" i="1" s="1"/>
  <c r="C4" i="18"/>
  <c r="C3" i="18"/>
  <c r="D36" i="2"/>
  <c r="AT895" i="6"/>
  <c r="IC4" i="1" s="1"/>
  <c r="AS886" i="6"/>
  <c r="E249" i="18" s="1"/>
  <c r="AS887" i="6"/>
  <c r="E250" i="18" s="1"/>
  <c r="AS888" i="6"/>
  <c r="E251" i="18" s="1"/>
  <c r="AS889" i="6"/>
  <c r="E252" i="18" s="1"/>
  <c r="AS890" i="6"/>
  <c r="E253" i="18" s="1"/>
  <c r="AS891" i="6"/>
  <c r="E254" i="18" s="1"/>
  <c r="AS892" i="6"/>
  <c r="E255" i="18" s="1"/>
  <c r="AS893" i="6"/>
  <c r="E256" i="18" s="1"/>
  <c r="AS894" i="6"/>
  <c r="E257" i="18" s="1"/>
  <c r="AS885" i="6"/>
  <c r="E248" i="18" s="1"/>
  <c r="D886" i="6"/>
  <c r="D249" i="18" s="1"/>
  <c r="D887" i="6"/>
  <c r="D250" i="18" s="1"/>
  <c r="D888" i="6"/>
  <c r="D251" i="18" s="1"/>
  <c r="D889" i="6"/>
  <c r="D252" i="18" s="1"/>
  <c r="D890" i="6"/>
  <c r="D253" i="18" s="1"/>
  <c r="D891" i="6"/>
  <c r="D254" i="18" s="1"/>
  <c r="D892" i="6"/>
  <c r="D255" i="18" s="1"/>
  <c r="D893" i="6"/>
  <c r="D256" i="18" s="1"/>
  <c r="D894" i="6"/>
  <c r="D257" i="18" s="1"/>
  <c r="D885" i="6"/>
  <c r="D248" i="18" s="1"/>
  <c r="J878" i="6"/>
  <c r="D224" i="18" s="1"/>
  <c r="D56" i="10"/>
  <c r="D235" i="18" s="1"/>
  <c r="D57" i="10"/>
  <c r="D236" i="18" s="1"/>
  <c r="D55" i="10"/>
  <c r="D234" i="18" s="1"/>
  <c r="D114" i="9"/>
  <c r="D265" i="18" s="1"/>
  <c r="D113" i="9"/>
  <c r="D264" i="18" s="1"/>
  <c r="D112" i="9"/>
  <c r="D263" i="18" s="1"/>
  <c r="D107" i="9"/>
  <c r="D232" i="18" s="1"/>
  <c r="D106" i="9"/>
  <c r="D231" i="18" s="1"/>
  <c r="D105" i="9"/>
  <c r="D230" i="18" s="1"/>
  <c r="D60" i="9"/>
  <c r="D260" i="18" s="1"/>
  <c r="D61" i="9"/>
  <c r="D261" i="18" s="1"/>
  <c r="D59" i="9"/>
  <c r="D259" i="18" s="1"/>
  <c r="D52" i="9"/>
  <c r="D226" i="18" s="1"/>
  <c r="D53" i="9"/>
  <c r="D227" i="18" s="1"/>
  <c r="D54" i="9"/>
  <c r="D228" i="18" s="1"/>
  <c r="AV45" i="2"/>
  <c r="AZ45" i="2" s="1"/>
  <c r="AT36" i="11"/>
  <c r="A40" i="11"/>
  <c r="AT40" i="11" s="1"/>
  <c r="J873" i="6"/>
  <c r="D219" i="18" s="1"/>
  <c r="J874" i="6"/>
  <c r="D220" i="18" s="1"/>
  <c r="J875" i="6"/>
  <c r="D221" i="18" s="1"/>
  <c r="J876" i="6"/>
  <c r="D222" i="18" s="1"/>
  <c r="J877" i="6"/>
  <c r="D223" i="18" s="1"/>
  <c r="J872" i="6"/>
  <c r="D218" i="18" s="1"/>
  <c r="J846" i="6"/>
  <c r="D212" i="18" s="1"/>
  <c r="J847" i="6"/>
  <c r="D213" i="18" s="1"/>
  <c r="J848" i="6"/>
  <c r="D214" i="18" s="1"/>
  <c r="J849" i="6"/>
  <c r="D215" i="18" s="1"/>
  <c r="J850" i="6"/>
  <c r="D216" i="18" s="1"/>
  <c r="J851" i="6"/>
  <c r="D217" i="18" s="1"/>
  <c r="J845" i="6"/>
  <c r="D211" i="18" s="1"/>
  <c r="J819" i="6"/>
  <c r="D205" i="18" s="1"/>
  <c r="J820" i="6"/>
  <c r="D206" i="18" s="1"/>
  <c r="J821" i="6"/>
  <c r="D207" i="18" s="1"/>
  <c r="J822" i="6"/>
  <c r="D208" i="18" s="1"/>
  <c r="J823" i="6"/>
  <c r="D209" i="18" s="1"/>
  <c r="J824" i="6"/>
  <c r="D210" i="18" s="1"/>
  <c r="J818" i="6"/>
  <c r="D204" i="18" s="1"/>
  <c r="J789" i="6"/>
  <c r="D198" i="18" s="1"/>
  <c r="J790" i="6"/>
  <c r="D199" i="18" s="1"/>
  <c r="J791" i="6"/>
  <c r="D200" i="18" s="1"/>
  <c r="J792" i="6"/>
  <c r="D201" i="18" s="1"/>
  <c r="J793" i="6"/>
  <c r="D202" i="18" s="1"/>
  <c r="J794" i="6"/>
  <c r="D203" i="18" s="1"/>
  <c r="J788" i="6"/>
  <c r="D197" i="18" s="1"/>
  <c r="J762" i="6"/>
  <c r="D191" i="18" s="1"/>
  <c r="J763" i="6"/>
  <c r="D192" i="18" s="1"/>
  <c r="J764" i="6"/>
  <c r="D193" i="18" s="1"/>
  <c r="J765" i="6"/>
  <c r="D194" i="18" s="1"/>
  <c r="J766" i="6"/>
  <c r="D195" i="18" s="1"/>
  <c r="J767" i="6"/>
  <c r="D196" i="18" s="1"/>
  <c r="J761" i="6"/>
  <c r="D190" i="18" s="1"/>
  <c r="J735" i="6"/>
  <c r="D184" i="18" s="1"/>
  <c r="J736" i="6"/>
  <c r="D185" i="18" s="1"/>
  <c r="J737" i="6"/>
  <c r="D186" i="18" s="1"/>
  <c r="J738" i="6"/>
  <c r="D187" i="18" s="1"/>
  <c r="J739" i="6"/>
  <c r="D188" i="18" s="1"/>
  <c r="J740" i="6"/>
  <c r="D189" i="18" s="1"/>
  <c r="J734" i="6"/>
  <c r="D183" i="18" s="1"/>
  <c r="J705" i="6"/>
  <c r="D177" i="18" s="1"/>
  <c r="J706" i="6"/>
  <c r="D178" i="18" s="1"/>
  <c r="J707" i="6"/>
  <c r="D179" i="18" s="1"/>
  <c r="J708" i="6"/>
  <c r="D180" i="18" s="1"/>
  <c r="J709" i="6"/>
  <c r="D181" i="18" s="1"/>
  <c r="J710" i="6"/>
  <c r="D182" i="18" s="1"/>
  <c r="J704" i="6"/>
  <c r="D176" i="18" s="1"/>
  <c r="J678" i="6"/>
  <c r="D170" i="18" s="1"/>
  <c r="J679" i="6"/>
  <c r="D171" i="18" s="1"/>
  <c r="J680" i="6"/>
  <c r="D172" i="18" s="1"/>
  <c r="J681" i="6"/>
  <c r="D173" i="18" s="1"/>
  <c r="J682" i="6"/>
  <c r="D174" i="18" s="1"/>
  <c r="J683" i="6"/>
  <c r="D175" i="18" s="1"/>
  <c r="J677" i="6"/>
  <c r="D169" i="18" s="1"/>
  <c r="J651" i="6"/>
  <c r="D163" i="18" s="1"/>
  <c r="J652" i="6"/>
  <c r="D164" i="18" s="1"/>
  <c r="J653" i="6"/>
  <c r="D165" i="18" s="1"/>
  <c r="J654" i="6"/>
  <c r="D166" i="18" s="1"/>
  <c r="J655" i="6"/>
  <c r="D167" i="18" s="1"/>
  <c r="J656" i="6"/>
  <c r="D168" i="18" s="1"/>
  <c r="J650" i="6"/>
  <c r="D162" i="18" s="1"/>
  <c r="J621" i="6"/>
  <c r="D156" i="18" s="1"/>
  <c r="J622" i="6"/>
  <c r="D157" i="18" s="1"/>
  <c r="J623" i="6"/>
  <c r="D158" i="18" s="1"/>
  <c r="J624" i="6"/>
  <c r="D159" i="18" s="1"/>
  <c r="J625" i="6"/>
  <c r="D160" i="18" s="1"/>
  <c r="J626" i="6"/>
  <c r="D161" i="18" s="1"/>
  <c r="J620" i="6"/>
  <c r="D155" i="18" s="1"/>
  <c r="J594" i="6"/>
  <c r="D149" i="18" s="1"/>
  <c r="J595" i="6"/>
  <c r="D150" i="18" s="1"/>
  <c r="J596" i="6"/>
  <c r="D151" i="18" s="1"/>
  <c r="J597" i="6"/>
  <c r="D152" i="18" s="1"/>
  <c r="J598" i="6"/>
  <c r="D153" i="18" s="1"/>
  <c r="J599" i="6"/>
  <c r="D154" i="18" s="1"/>
  <c r="J593" i="6"/>
  <c r="D148" i="18" s="1"/>
  <c r="J567" i="6"/>
  <c r="D142" i="18" s="1"/>
  <c r="J568" i="6"/>
  <c r="D143" i="18" s="1"/>
  <c r="J569" i="6"/>
  <c r="D144" i="18" s="1"/>
  <c r="J570" i="6"/>
  <c r="D145" i="18" s="1"/>
  <c r="J571" i="6"/>
  <c r="D146" i="18" s="1"/>
  <c r="J572" i="6"/>
  <c r="D147" i="18" s="1"/>
  <c r="J566" i="6"/>
  <c r="D141" i="18" s="1"/>
  <c r="J537" i="6"/>
  <c r="D135" i="18" s="1"/>
  <c r="J538" i="6"/>
  <c r="D136" i="18" s="1"/>
  <c r="J539" i="6"/>
  <c r="D137" i="18" s="1"/>
  <c r="J540" i="6"/>
  <c r="D138" i="18" s="1"/>
  <c r="J541" i="6"/>
  <c r="D139" i="18" s="1"/>
  <c r="J542" i="6"/>
  <c r="D140" i="18" s="1"/>
  <c r="J536" i="6"/>
  <c r="D134" i="18" s="1"/>
  <c r="J510" i="6"/>
  <c r="D128" i="18" s="1"/>
  <c r="J511" i="6"/>
  <c r="D129" i="18" s="1"/>
  <c r="J512" i="6"/>
  <c r="D130" i="18" s="1"/>
  <c r="J513" i="6"/>
  <c r="D131" i="18" s="1"/>
  <c r="J514" i="6"/>
  <c r="D132" i="18" s="1"/>
  <c r="J515" i="6"/>
  <c r="D133" i="18" s="1"/>
  <c r="J509" i="6"/>
  <c r="D127" i="18" s="1"/>
  <c r="J483" i="6"/>
  <c r="D121" i="18" s="1"/>
  <c r="J484" i="6"/>
  <c r="D122" i="18" s="1"/>
  <c r="J485" i="6"/>
  <c r="D123" i="18" s="1"/>
  <c r="J486" i="6"/>
  <c r="D124" i="18" s="1"/>
  <c r="J487" i="6"/>
  <c r="D125" i="18" s="1"/>
  <c r="J488" i="6"/>
  <c r="D126" i="18" s="1"/>
  <c r="J482" i="6"/>
  <c r="D120" i="18" s="1"/>
  <c r="J453" i="6"/>
  <c r="D114" i="18" s="1"/>
  <c r="J454" i="6"/>
  <c r="D115" i="18" s="1"/>
  <c r="J455" i="6"/>
  <c r="D116" i="18" s="1"/>
  <c r="J456" i="6"/>
  <c r="D117" i="18" s="1"/>
  <c r="J457" i="6"/>
  <c r="D118" i="18" s="1"/>
  <c r="J458" i="6"/>
  <c r="D119" i="18" s="1"/>
  <c r="J452" i="6"/>
  <c r="D113" i="18" s="1"/>
  <c r="J426" i="6"/>
  <c r="D107" i="18" s="1"/>
  <c r="J427" i="6"/>
  <c r="D108" i="18" s="1"/>
  <c r="J428" i="6"/>
  <c r="D109" i="18" s="1"/>
  <c r="J429" i="6"/>
  <c r="D110" i="18" s="1"/>
  <c r="J430" i="6"/>
  <c r="D111" i="18" s="1"/>
  <c r="J431" i="6"/>
  <c r="D112" i="18" s="1"/>
  <c r="J425" i="6"/>
  <c r="D106" i="18" s="1"/>
  <c r="J399" i="6"/>
  <c r="D100" i="18" s="1"/>
  <c r="J400" i="6"/>
  <c r="D101" i="18" s="1"/>
  <c r="J401" i="6"/>
  <c r="D102" i="18" s="1"/>
  <c r="J402" i="6"/>
  <c r="D103" i="18" s="1"/>
  <c r="J403" i="6"/>
  <c r="D104" i="18" s="1"/>
  <c r="J404" i="6"/>
  <c r="D105" i="18" s="1"/>
  <c r="J398" i="6"/>
  <c r="D99" i="18" s="1"/>
  <c r="J369" i="6"/>
  <c r="D93" i="18" s="1"/>
  <c r="J370" i="6"/>
  <c r="D94" i="18" s="1"/>
  <c r="J371" i="6"/>
  <c r="D95" i="18" s="1"/>
  <c r="J372" i="6"/>
  <c r="D96" i="18" s="1"/>
  <c r="J373" i="6"/>
  <c r="D97" i="18" s="1"/>
  <c r="J374" i="6"/>
  <c r="D98" i="18" s="1"/>
  <c r="J368" i="6"/>
  <c r="D92" i="18" s="1"/>
  <c r="J342" i="6"/>
  <c r="D86" i="18" s="1"/>
  <c r="J343" i="6"/>
  <c r="D87" i="18" s="1"/>
  <c r="J344" i="6"/>
  <c r="D88" i="18" s="1"/>
  <c r="J345" i="6"/>
  <c r="D89" i="18" s="1"/>
  <c r="J346" i="6"/>
  <c r="D90" i="18" s="1"/>
  <c r="J347" i="6"/>
  <c r="D91" i="18" s="1"/>
  <c r="J341" i="6"/>
  <c r="D85" i="18" s="1"/>
  <c r="J315" i="6"/>
  <c r="D79" i="18" s="1"/>
  <c r="J316" i="6"/>
  <c r="D80" i="18" s="1"/>
  <c r="J317" i="6"/>
  <c r="D81" i="18" s="1"/>
  <c r="J318" i="6"/>
  <c r="D82" i="18" s="1"/>
  <c r="J319" i="6"/>
  <c r="D83" i="18" s="1"/>
  <c r="J320" i="6"/>
  <c r="D84" i="18" s="1"/>
  <c r="J314" i="6"/>
  <c r="D78" i="18" s="1"/>
  <c r="J285" i="6"/>
  <c r="D72" i="18" s="1"/>
  <c r="J286" i="6"/>
  <c r="D73" i="18" s="1"/>
  <c r="J287" i="6"/>
  <c r="D74" i="18" s="1"/>
  <c r="J288" i="6"/>
  <c r="D75" i="18" s="1"/>
  <c r="J289" i="6"/>
  <c r="D76" i="18" s="1"/>
  <c r="J290" i="6"/>
  <c r="D77" i="18" s="1"/>
  <c r="J284" i="6"/>
  <c r="D71" i="18" s="1"/>
  <c r="J258" i="6"/>
  <c r="D65" i="18" s="1"/>
  <c r="J259" i="6"/>
  <c r="D66" i="18" s="1"/>
  <c r="J260" i="6"/>
  <c r="D67" i="18" s="1"/>
  <c r="J261" i="6"/>
  <c r="D68" i="18" s="1"/>
  <c r="J262" i="6"/>
  <c r="D69" i="18" s="1"/>
  <c r="J263" i="6"/>
  <c r="D70" i="18" s="1"/>
  <c r="J257" i="6"/>
  <c r="D64" i="18" s="1"/>
  <c r="J231" i="6"/>
  <c r="D58" i="18" s="1"/>
  <c r="J232" i="6"/>
  <c r="D59" i="18" s="1"/>
  <c r="J233" i="6"/>
  <c r="D60" i="18" s="1"/>
  <c r="J234" i="6"/>
  <c r="D61" i="18" s="1"/>
  <c r="J235" i="6"/>
  <c r="D62" i="18" s="1"/>
  <c r="J236" i="6"/>
  <c r="D63" i="18" s="1"/>
  <c r="J230" i="6"/>
  <c r="D57" i="18" s="1"/>
  <c r="J201" i="6"/>
  <c r="D51" i="18" s="1"/>
  <c r="J202" i="6"/>
  <c r="D52" i="18" s="1"/>
  <c r="J203" i="6"/>
  <c r="D53" i="18"/>
  <c r="J204" i="6"/>
  <c r="D54" i="18" s="1"/>
  <c r="J205" i="6"/>
  <c r="D55" i="18" s="1"/>
  <c r="J206" i="6"/>
  <c r="D56" i="18" s="1"/>
  <c r="J200" i="6"/>
  <c r="D50" i="18" s="1"/>
  <c r="J174" i="6"/>
  <c r="D44" i="18" s="1"/>
  <c r="J175" i="6"/>
  <c r="D45" i="18" s="1"/>
  <c r="J176" i="6"/>
  <c r="D46" i="18" s="1"/>
  <c r="J177" i="6"/>
  <c r="D47" i="18" s="1"/>
  <c r="J178" i="6"/>
  <c r="D48" i="18" s="1"/>
  <c r="J179" i="6"/>
  <c r="D49" i="18" s="1"/>
  <c r="J173" i="6"/>
  <c r="D43" i="18" s="1"/>
  <c r="J147" i="6"/>
  <c r="D37" i="18" s="1"/>
  <c r="J148" i="6"/>
  <c r="D38" i="18" s="1"/>
  <c r="J149" i="6"/>
  <c r="D39" i="18" s="1"/>
  <c r="J150" i="6"/>
  <c r="D40" i="18" s="1"/>
  <c r="J151" i="6"/>
  <c r="D41" i="18" s="1"/>
  <c r="J152" i="6"/>
  <c r="D42" i="18" s="1"/>
  <c r="J146" i="6"/>
  <c r="D36" i="18" s="1"/>
  <c r="J117" i="6"/>
  <c r="D30" i="18" s="1"/>
  <c r="J118" i="6"/>
  <c r="D31" i="18" s="1"/>
  <c r="J119" i="6"/>
  <c r="D32" i="18" s="1"/>
  <c r="J120" i="6"/>
  <c r="D33" i="18" s="1"/>
  <c r="J121" i="6"/>
  <c r="D34" i="18" s="1"/>
  <c r="J122" i="6"/>
  <c r="D35" i="18" s="1"/>
  <c r="J116" i="6"/>
  <c r="D29" i="18" s="1"/>
  <c r="J90" i="6"/>
  <c r="D23" i="18" s="1"/>
  <c r="J91" i="6"/>
  <c r="D24" i="18" s="1"/>
  <c r="J92" i="6"/>
  <c r="D25" i="18" s="1"/>
  <c r="J93" i="6"/>
  <c r="D26" i="18" s="1"/>
  <c r="J94" i="6"/>
  <c r="D27" i="18" s="1"/>
  <c r="J95" i="6"/>
  <c r="D28" i="18" s="1"/>
  <c r="J89" i="6"/>
  <c r="D22" i="18" s="1"/>
  <c r="J64" i="6"/>
  <c r="D17" i="18" s="1"/>
  <c r="J65" i="6"/>
  <c r="D18" i="18" s="1"/>
  <c r="J66" i="6"/>
  <c r="D19" i="18" s="1"/>
  <c r="J67" i="6"/>
  <c r="D20" i="18" s="1"/>
  <c r="J68" i="6"/>
  <c r="D21" i="18" s="1"/>
  <c r="J63" i="6"/>
  <c r="D16" i="18" s="1"/>
  <c r="J62" i="6"/>
  <c r="D15" i="18" s="1"/>
  <c r="D129" i="7"/>
  <c r="D246" i="18" s="1"/>
  <c r="D128" i="7"/>
  <c r="D245" i="18" s="1"/>
  <c r="D127" i="7"/>
  <c r="D244" i="18" s="1"/>
  <c r="D122" i="7"/>
  <c r="D13" i="18" s="1"/>
  <c r="D121" i="7"/>
  <c r="D12" i="18" s="1"/>
  <c r="D120" i="7"/>
  <c r="D11" i="18" s="1"/>
  <c r="D76" i="7"/>
  <c r="D242" i="18" s="1"/>
  <c r="D75" i="7"/>
  <c r="D241" i="18" s="1"/>
  <c r="D74" i="7"/>
  <c r="D240" i="18" s="1"/>
  <c r="D69" i="7"/>
  <c r="D9" i="18" s="1"/>
  <c r="D68" i="7"/>
  <c r="D8" i="18" s="1"/>
  <c r="D67" i="7"/>
  <c r="D7" i="18" s="1"/>
  <c r="A36" i="11"/>
  <c r="E3" i="16"/>
  <c r="AV50" i="10"/>
  <c r="AZ50" i="10" s="1"/>
  <c r="AV86" i="9"/>
  <c r="AZ97" i="7"/>
  <c r="BU21" i="16"/>
  <c r="BT21" i="16"/>
  <c r="BT22" i="16" s="1"/>
  <c r="BS21" i="16"/>
  <c r="AS128" i="7"/>
  <c r="E245" i="18" s="1"/>
  <c r="AS129" i="7"/>
  <c r="E246" i="18" s="1"/>
  <c r="AS127" i="7"/>
  <c r="E244" i="18" s="1"/>
  <c r="AC13" i="14"/>
  <c r="AC16" i="14"/>
  <c r="AX20" i="14" s="1"/>
  <c r="AC17" i="14"/>
  <c r="AS6" i="6"/>
  <c r="AS9" i="14" s="1"/>
  <c r="EH4" i="1" s="1"/>
  <c r="AT130" i="7"/>
  <c r="IB4" i="1" s="1"/>
  <c r="AS120" i="7"/>
  <c r="AS123" i="7" s="1"/>
  <c r="AU83" i="7"/>
  <c r="AT115" i="9"/>
  <c r="IE4" i="1" s="1"/>
  <c r="AS114" i="9"/>
  <c r="E265" i="18" s="1"/>
  <c r="AS113" i="9"/>
  <c r="E264" i="18" s="1"/>
  <c r="AS112" i="9"/>
  <c r="E263" i="18" s="1"/>
  <c r="AS107" i="9"/>
  <c r="E232" i="18" s="1"/>
  <c r="AS106" i="9"/>
  <c r="E231" i="18" s="1"/>
  <c r="AS105" i="9"/>
  <c r="E230" i="18" s="1"/>
  <c r="AV42" i="10"/>
  <c r="AZ42" i="10" s="1"/>
  <c r="AV34" i="10"/>
  <c r="AZ34" i="10" s="1"/>
  <c r="AV22" i="10"/>
  <c r="AZ22" i="10" s="1"/>
  <c r="W48" i="11"/>
  <c r="AT48" i="11" s="1"/>
  <c r="W47" i="11"/>
  <c r="AT47" i="11" s="1"/>
  <c r="AS57" i="10"/>
  <c r="E236" i="18" s="1"/>
  <c r="AS56" i="10"/>
  <c r="E235" i="18" s="1"/>
  <c r="AS55" i="10"/>
  <c r="E234" i="18" s="1"/>
  <c r="AT75" i="10"/>
  <c r="EC4" i="1" s="1"/>
  <c r="AT62" i="9"/>
  <c r="ID4" i="1" s="1"/>
  <c r="AS61" i="9"/>
  <c r="E261" i="18" s="1"/>
  <c r="AS60" i="9"/>
  <c r="AS59" i="9"/>
  <c r="E259" i="18" s="1"/>
  <c r="AS54" i="9"/>
  <c r="E228" i="18" s="1"/>
  <c r="AS53" i="9"/>
  <c r="E227" i="18" s="1"/>
  <c r="AS52" i="9"/>
  <c r="E226" i="18" s="1"/>
  <c r="AV105" i="7"/>
  <c r="AZ105" i="7" s="1"/>
  <c r="AV78" i="9"/>
  <c r="AZ78" i="9" s="1"/>
  <c r="AV43" i="9"/>
  <c r="AZ43" i="9" s="1"/>
  <c r="AV39" i="9"/>
  <c r="AZ39" i="9" s="1"/>
  <c r="AV31" i="9"/>
  <c r="AZ31" i="9" s="1"/>
  <c r="AV23" i="9"/>
  <c r="AZ23" i="9" s="1"/>
  <c r="AS878" i="6"/>
  <c r="E224" i="18" s="1"/>
  <c r="AS877" i="6"/>
  <c r="E223" i="18" s="1"/>
  <c r="AS876" i="6"/>
  <c r="E222" i="18" s="1"/>
  <c r="AS875" i="6"/>
  <c r="E221" i="18" s="1"/>
  <c r="AS874" i="6"/>
  <c r="E220" i="18" s="1"/>
  <c r="AS873" i="6"/>
  <c r="E219" i="18" s="1"/>
  <c r="AS872" i="6"/>
  <c r="E218" i="18" s="1"/>
  <c r="AS794" i="6"/>
  <c r="E203" i="18" s="1"/>
  <c r="AS793" i="6"/>
  <c r="E202" i="18" s="1"/>
  <c r="AS792" i="6"/>
  <c r="E201" i="18" s="1"/>
  <c r="AS791" i="6"/>
  <c r="E200" i="18" s="1"/>
  <c r="AS790" i="6"/>
  <c r="E199" i="18" s="1"/>
  <c r="AS789" i="6"/>
  <c r="E198" i="18" s="1"/>
  <c r="AS788" i="6"/>
  <c r="E197" i="18" s="1"/>
  <c r="AS710" i="6"/>
  <c r="E182" i="18" s="1"/>
  <c r="AS709" i="6"/>
  <c r="E181" i="18" s="1"/>
  <c r="AS708" i="6"/>
  <c r="E180" i="18" s="1"/>
  <c r="AS707" i="6"/>
  <c r="E179" i="18" s="1"/>
  <c r="AS706" i="6"/>
  <c r="E178" i="18" s="1"/>
  <c r="AS705" i="6"/>
  <c r="E177" i="18" s="1"/>
  <c r="AS704" i="6"/>
  <c r="E176" i="18" s="1"/>
  <c r="AS626" i="6"/>
  <c r="E161" i="18" s="1"/>
  <c r="AS625" i="6"/>
  <c r="E160" i="18" s="1"/>
  <c r="AS624" i="6"/>
  <c r="E159" i="18" s="1"/>
  <c r="AS623" i="6"/>
  <c r="E158" i="18" s="1"/>
  <c r="AS622" i="6"/>
  <c r="E157" i="18" s="1"/>
  <c r="AS621" i="6"/>
  <c r="E156" i="18" s="1"/>
  <c r="AS620" i="6"/>
  <c r="E155" i="18" s="1"/>
  <c r="AS542" i="6"/>
  <c r="E140" i="18" s="1"/>
  <c r="AS541" i="6"/>
  <c r="E139" i="18" s="1"/>
  <c r="AS540" i="6"/>
  <c r="E138" i="18" s="1"/>
  <c r="AS539" i="6"/>
  <c r="E137" i="18" s="1"/>
  <c r="AS538" i="6"/>
  <c r="E136" i="18" s="1"/>
  <c r="AS537" i="6"/>
  <c r="E135" i="18" s="1"/>
  <c r="AS536" i="6"/>
  <c r="E134" i="18" s="1"/>
  <c r="AS458" i="6"/>
  <c r="E119" i="18" s="1"/>
  <c r="AS457" i="6"/>
  <c r="E118" i="18" s="1"/>
  <c r="AS456" i="6"/>
  <c r="E117" i="18" s="1"/>
  <c r="AS455" i="6"/>
  <c r="E116" i="18" s="1"/>
  <c r="AS454" i="6"/>
  <c r="E115" i="18" s="1"/>
  <c r="AS453" i="6"/>
  <c r="E114" i="18" s="1"/>
  <c r="AS452" i="6"/>
  <c r="E113" i="18" s="1"/>
  <c r="AS374" i="6"/>
  <c r="E98" i="18" s="1"/>
  <c r="AS373" i="6"/>
  <c r="E97" i="18" s="1"/>
  <c r="AS372" i="6"/>
  <c r="E96" i="18" s="1"/>
  <c r="AS371" i="6"/>
  <c r="E95" i="18" s="1"/>
  <c r="AS370" i="6"/>
  <c r="E94" i="18" s="1"/>
  <c r="AS369" i="6"/>
  <c r="E93" i="18" s="1"/>
  <c r="AS368" i="6"/>
  <c r="E92" i="18" s="1"/>
  <c r="AS290" i="6"/>
  <c r="E77" i="18" s="1"/>
  <c r="AS289" i="6"/>
  <c r="E76" i="18" s="1"/>
  <c r="AS288" i="6"/>
  <c r="E75" i="18" s="1"/>
  <c r="AS287" i="6"/>
  <c r="E74" i="18" s="1"/>
  <c r="AS286" i="6"/>
  <c r="E73" i="18" s="1"/>
  <c r="AS285" i="6"/>
  <c r="E72" i="18" s="1"/>
  <c r="AS284" i="6"/>
  <c r="E71" i="18" s="1"/>
  <c r="AS206" i="6"/>
  <c r="E56" i="18" s="1"/>
  <c r="AS205" i="6"/>
  <c r="E55" i="18" s="1"/>
  <c r="AS204" i="6"/>
  <c r="E54" i="18" s="1"/>
  <c r="AS203" i="6"/>
  <c r="E53" i="18" s="1"/>
  <c r="AS202" i="6"/>
  <c r="E52" i="18" s="1"/>
  <c r="AS201" i="6"/>
  <c r="E51" i="18" s="1"/>
  <c r="AS200" i="6"/>
  <c r="E50" i="18" s="1"/>
  <c r="AS851" i="6"/>
  <c r="E217" i="18" s="1"/>
  <c r="AS850" i="6"/>
  <c r="E216" i="18" s="1"/>
  <c r="AS849" i="6"/>
  <c r="E215" i="18" s="1"/>
  <c r="AS848" i="6"/>
  <c r="E214" i="18" s="1"/>
  <c r="AS847" i="6"/>
  <c r="E213" i="18" s="1"/>
  <c r="AS846" i="6"/>
  <c r="E212" i="18" s="1"/>
  <c r="AS845" i="6"/>
  <c r="AS767" i="6"/>
  <c r="E196" i="18" s="1"/>
  <c r="AS766" i="6"/>
  <c r="E195" i="18" s="1"/>
  <c r="AS765" i="6"/>
  <c r="E194" i="18" s="1"/>
  <c r="AS764" i="6"/>
  <c r="E193" i="18" s="1"/>
  <c r="AS763" i="6"/>
  <c r="E192" i="18" s="1"/>
  <c r="AS762" i="6"/>
  <c r="E191" i="18" s="1"/>
  <c r="AS761" i="6"/>
  <c r="E190" i="18" s="1"/>
  <c r="AS683" i="6"/>
  <c r="E175" i="18" s="1"/>
  <c r="AS682" i="6"/>
  <c r="E174" i="18" s="1"/>
  <c r="AS681" i="6"/>
  <c r="E173" i="18" s="1"/>
  <c r="AS680" i="6"/>
  <c r="E172" i="18" s="1"/>
  <c r="AS679" i="6"/>
  <c r="E171" i="18" s="1"/>
  <c r="AS678" i="6"/>
  <c r="E170" i="18" s="1"/>
  <c r="AS677" i="6"/>
  <c r="AS599" i="6"/>
  <c r="E154" i="18" s="1"/>
  <c r="AS598" i="6"/>
  <c r="E153" i="18" s="1"/>
  <c r="AS597" i="6"/>
  <c r="E152" i="18" s="1"/>
  <c r="AS596" i="6"/>
  <c r="E151" i="18" s="1"/>
  <c r="AS595" i="6"/>
  <c r="E150" i="18" s="1"/>
  <c r="AS594" i="6"/>
  <c r="E149" i="18" s="1"/>
  <c r="AS593" i="6"/>
  <c r="E148" i="18" s="1"/>
  <c r="AS515" i="6"/>
  <c r="E133" i="18" s="1"/>
  <c r="AS514" i="6"/>
  <c r="E132" i="18" s="1"/>
  <c r="AS513" i="6"/>
  <c r="E131" i="18" s="1"/>
  <c r="AS512" i="6"/>
  <c r="E130" i="18" s="1"/>
  <c r="AS511" i="6"/>
  <c r="E129" i="18" s="1"/>
  <c r="AS510" i="6"/>
  <c r="E128" i="18" s="1"/>
  <c r="AS509" i="6"/>
  <c r="E127" i="18" s="1"/>
  <c r="AS431" i="6"/>
  <c r="E112" i="18" s="1"/>
  <c r="AS430" i="6"/>
  <c r="E111" i="18" s="1"/>
  <c r="AS429" i="6"/>
  <c r="E110" i="18" s="1"/>
  <c r="AS428" i="6"/>
  <c r="E109" i="18" s="1"/>
  <c r="AS427" i="6"/>
  <c r="E108" i="18" s="1"/>
  <c r="AS426" i="6"/>
  <c r="E107" i="18" s="1"/>
  <c r="AS425" i="6"/>
  <c r="AS432" i="6" s="1"/>
  <c r="AS347" i="6"/>
  <c r="E91" i="18" s="1"/>
  <c r="AS346" i="6"/>
  <c r="E90" i="18" s="1"/>
  <c r="AS345" i="6"/>
  <c r="E89" i="18" s="1"/>
  <c r="AS344" i="6"/>
  <c r="E88" i="18" s="1"/>
  <c r="AS343" i="6"/>
  <c r="E87" i="18" s="1"/>
  <c r="AS342" i="6"/>
  <c r="E86" i="18" s="1"/>
  <c r="AS341" i="6"/>
  <c r="E85" i="18" s="1"/>
  <c r="AS263" i="6"/>
  <c r="E70" i="18" s="1"/>
  <c r="AS262" i="6"/>
  <c r="E69" i="18" s="1"/>
  <c r="AS261" i="6"/>
  <c r="E68" i="18" s="1"/>
  <c r="AS260" i="6"/>
  <c r="E67" i="18" s="1"/>
  <c r="AS259" i="6"/>
  <c r="E66" i="18" s="1"/>
  <c r="AS258" i="6"/>
  <c r="E65" i="18" s="1"/>
  <c r="AS257" i="6"/>
  <c r="E64" i="18" s="1"/>
  <c r="AS179" i="6"/>
  <c r="E49" i="18" s="1"/>
  <c r="AS178" i="6"/>
  <c r="E48" i="18" s="1"/>
  <c r="AS177" i="6"/>
  <c r="E47" i="18" s="1"/>
  <c r="AS176" i="6"/>
  <c r="E46" i="18" s="1"/>
  <c r="AS175" i="6"/>
  <c r="E45" i="18" s="1"/>
  <c r="AS174" i="6"/>
  <c r="E44" i="18" s="1"/>
  <c r="AS173" i="6"/>
  <c r="AS824" i="6"/>
  <c r="E210" i="18" s="1"/>
  <c r="AS823" i="6"/>
  <c r="E209" i="18" s="1"/>
  <c r="AS822" i="6"/>
  <c r="E208" i="18" s="1"/>
  <c r="AS821" i="6"/>
  <c r="E207" i="18" s="1"/>
  <c r="AS820" i="6"/>
  <c r="E206" i="18" s="1"/>
  <c r="AS819" i="6"/>
  <c r="E205" i="18" s="1"/>
  <c r="AS818" i="6"/>
  <c r="E204" i="18" s="1"/>
  <c r="AS740" i="6"/>
  <c r="E189" i="18" s="1"/>
  <c r="AS739" i="6"/>
  <c r="E188" i="18" s="1"/>
  <c r="AS738" i="6"/>
  <c r="E187" i="18" s="1"/>
  <c r="AS737" i="6"/>
  <c r="E186" i="18" s="1"/>
  <c r="AS736" i="6"/>
  <c r="E185" i="18" s="1"/>
  <c r="AS735" i="6"/>
  <c r="E184" i="18" s="1"/>
  <c r="AS734" i="6"/>
  <c r="E183" i="18" s="1"/>
  <c r="AS656" i="6"/>
  <c r="E168" i="18" s="1"/>
  <c r="AS655" i="6"/>
  <c r="E167" i="18" s="1"/>
  <c r="AS654" i="6"/>
  <c r="E166" i="18" s="1"/>
  <c r="AS653" i="6"/>
  <c r="E165" i="18" s="1"/>
  <c r="AS652" i="6"/>
  <c r="E164" i="18" s="1"/>
  <c r="AS651" i="6"/>
  <c r="E163" i="18" s="1"/>
  <c r="AS650" i="6"/>
  <c r="E162" i="18" s="1"/>
  <c r="AS572" i="6"/>
  <c r="E147" i="18" s="1"/>
  <c r="AS571" i="6"/>
  <c r="E146" i="18" s="1"/>
  <c r="AS570" i="6"/>
  <c r="E145" i="18" s="1"/>
  <c r="AS569" i="6"/>
  <c r="E144" i="18" s="1"/>
  <c r="AS568" i="6"/>
  <c r="E143" i="18" s="1"/>
  <c r="AS567" i="6"/>
  <c r="E142" i="18" s="1"/>
  <c r="AS566" i="6"/>
  <c r="E141" i="18" s="1"/>
  <c r="AS488" i="6"/>
  <c r="E126" i="18" s="1"/>
  <c r="AS487" i="6"/>
  <c r="E125" i="18" s="1"/>
  <c r="AS486" i="6"/>
  <c r="E124" i="18" s="1"/>
  <c r="AS485" i="6"/>
  <c r="E123" i="18" s="1"/>
  <c r="AS484" i="6"/>
  <c r="E122" i="18" s="1"/>
  <c r="AS483" i="6"/>
  <c r="E121" i="18" s="1"/>
  <c r="AS482" i="6"/>
  <c r="E120" i="18" s="1"/>
  <c r="AS404" i="6"/>
  <c r="E105" i="18" s="1"/>
  <c r="AS403" i="6"/>
  <c r="E104" i="18" s="1"/>
  <c r="AS402" i="6"/>
  <c r="E103" i="18" s="1"/>
  <c r="AS401" i="6"/>
  <c r="E102" i="18" s="1"/>
  <c r="AS400" i="6"/>
  <c r="E101" i="18" s="1"/>
  <c r="AS399" i="6"/>
  <c r="E100" i="18" s="1"/>
  <c r="AS398" i="6"/>
  <c r="E99" i="18" s="1"/>
  <c r="AS320" i="6"/>
  <c r="E84" i="18" s="1"/>
  <c r="AS319" i="6"/>
  <c r="E83" i="18" s="1"/>
  <c r="AS318" i="6"/>
  <c r="E82" i="18" s="1"/>
  <c r="AS317" i="6"/>
  <c r="E81" i="18" s="1"/>
  <c r="AS316" i="6"/>
  <c r="E80" i="18" s="1"/>
  <c r="AS315" i="6"/>
  <c r="E79" i="18" s="1"/>
  <c r="AS314" i="6"/>
  <c r="E78" i="18" s="1"/>
  <c r="AS236" i="6"/>
  <c r="E63" i="18" s="1"/>
  <c r="AS235" i="6"/>
  <c r="E62" i="18" s="1"/>
  <c r="AS234" i="6"/>
  <c r="E61" i="18" s="1"/>
  <c r="AS233" i="6"/>
  <c r="E60" i="18" s="1"/>
  <c r="AS232" i="6"/>
  <c r="E59" i="18" s="1"/>
  <c r="AS231" i="6"/>
  <c r="E58" i="18" s="1"/>
  <c r="AS230" i="6"/>
  <c r="E57" i="18" s="1"/>
  <c r="AS152" i="6"/>
  <c r="E42" i="18" s="1"/>
  <c r="AS151" i="6"/>
  <c r="E41" i="18" s="1"/>
  <c r="AS150" i="6"/>
  <c r="E40" i="18" s="1"/>
  <c r="AS149" i="6"/>
  <c r="E39" i="18" s="1"/>
  <c r="AS148" i="6"/>
  <c r="E38" i="18" s="1"/>
  <c r="AS147" i="6"/>
  <c r="E37" i="18" s="1"/>
  <c r="AS146" i="6"/>
  <c r="E36" i="18" s="1"/>
  <c r="AZ81" i="6"/>
  <c r="AS117" i="6"/>
  <c r="E30" i="18" s="1"/>
  <c r="AS118" i="6"/>
  <c r="E31" i="18" s="1"/>
  <c r="AS119" i="6"/>
  <c r="E32" i="18" s="1"/>
  <c r="AS120" i="6"/>
  <c r="E33" i="18" s="1"/>
  <c r="AS121" i="6"/>
  <c r="E34" i="18" s="1"/>
  <c r="AS122" i="6"/>
  <c r="E35" i="18" s="1"/>
  <c r="AS63" i="6"/>
  <c r="E16" i="18" s="1"/>
  <c r="AS64" i="6"/>
  <c r="E17" i="18" s="1"/>
  <c r="AS65" i="6"/>
  <c r="E18" i="18" s="1"/>
  <c r="AS66" i="6"/>
  <c r="E19" i="18" s="1"/>
  <c r="AS67" i="6"/>
  <c r="E20" i="18" s="1"/>
  <c r="AS68" i="6"/>
  <c r="E21" i="18" s="1"/>
  <c r="AS90" i="6"/>
  <c r="E23" i="18" s="1"/>
  <c r="AS91" i="6"/>
  <c r="E24" i="18" s="1"/>
  <c r="AS92" i="6"/>
  <c r="E25" i="18" s="1"/>
  <c r="AS93" i="6"/>
  <c r="E26" i="18" s="1"/>
  <c r="AS94" i="6"/>
  <c r="E27" i="18" s="1"/>
  <c r="AS95" i="6"/>
  <c r="E28" i="18" s="1"/>
  <c r="AS62" i="6"/>
  <c r="E15" i="18" s="1"/>
  <c r="E43" i="18"/>
  <c r="E106" i="18"/>
  <c r="E169" i="18"/>
  <c r="AS116" i="6"/>
  <c r="E29" i="18" s="1"/>
  <c r="AS89" i="6"/>
  <c r="E22" i="18" s="1"/>
  <c r="D10" i="7"/>
  <c r="AC4" i="1" s="1"/>
  <c r="AV93" i="7"/>
  <c r="AZ93" i="7" s="1"/>
  <c r="AV23" i="7"/>
  <c r="AZ23" i="7" s="1"/>
  <c r="AV62" i="7"/>
  <c r="AZ62" i="7" s="1"/>
  <c r="AV58" i="7"/>
  <c r="AZ58" i="7" s="1"/>
  <c r="BQ21" i="16"/>
  <c r="BP21" i="16"/>
  <c r="BP22" i="16" s="1"/>
  <c r="BO21" i="16"/>
  <c r="BM21" i="16"/>
  <c r="BL21" i="16"/>
  <c r="BL22" i="16" s="1"/>
  <c r="BK21" i="16"/>
  <c r="BI21" i="16"/>
  <c r="BH21" i="16"/>
  <c r="BH22" i="16" s="1"/>
  <c r="BG21" i="16"/>
  <c r="BE21" i="16"/>
  <c r="BD21" i="16"/>
  <c r="BD22" i="16" s="1"/>
  <c r="BC21" i="16"/>
  <c r="BA21" i="16"/>
  <c r="AZ21" i="16"/>
  <c r="AZ22" i="16" s="1"/>
  <c r="AY21" i="16"/>
  <c r="AW21" i="16"/>
  <c r="AV21" i="16"/>
  <c r="AV22" i="16" s="1"/>
  <c r="AU21" i="16"/>
  <c r="AV15" i="7"/>
  <c r="AZ15" i="7" s="1"/>
  <c r="AC9" i="14"/>
  <c r="I6" i="14"/>
  <c r="I5" i="14"/>
  <c r="AS122" i="7"/>
  <c r="AS121" i="7"/>
  <c r="AV31" i="7"/>
  <c r="AZ31" i="7" s="1"/>
  <c r="AV39" i="7"/>
  <c r="AZ39" i="7" s="1"/>
  <c r="AS53" i="7"/>
  <c r="AS52" i="7"/>
  <c r="AS51" i="7"/>
  <c r="AS50" i="7"/>
  <c r="AS49" i="7"/>
  <c r="AS48" i="7"/>
  <c r="AS47" i="7"/>
  <c r="AS46" i="7"/>
  <c r="AS45" i="7"/>
  <c r="AS44" i="7"/>
  <c r="AS75" i="7"/>
  <c r="E241" i="18" s="1"/>
  <c r="AS76" i="7"/>
  <c r="E242" i="18" s="1"/>
  <c r="AS74" i="7"/>
  <c r="E240" i="18" s="1"/>
  <c r="AS68" i="7"/>
  <c r="AS69" i="7"/>
  <c r="AS67" i="7"/>
  <c r="E4" i="16"/>
  <c r="A38" i="11"/>
  <c r="AT38" i="11" s="1"/>
  <c r="W16" i="16"/>
  <c r="AV31" i="2"/>
  <c r="AZ31" i="2" s="1"/>
  <c r="AV27" i="2"/>
  <c r="AZ27" i="2" s="1"/>
  <c r="AS54" i="6"/>
  <c r="FQ4" i="1" s="1"/>
  <c r="AZ111" i="6"/>
  <c r="AZ112" i="6"/>
  <c r="AZ110" i="6"/>
  <c r="AZ109" i="6"/>
  <c r="AZ108" i="6"/>
  <c r="AZ86" i="6"/>
  <c r="AZ85" i="6"/>
  <c r="AZ84" i="6"/>
  <c r="AZ83" i="6"/>
  <c r="AZ82" i="6"/>
  <c r="AZ54" i="6"/>
  <c r="AZ59" i="6"/>
  <c r="AZ58" i="6"/>
  <c r="AZ57" i="6"/>
  <c r="AZ56" i="6"/>
  <c r="AZ55" i="6"/>
  <c r="CT73" i="9"/>
  <c r="CR73" i="9"/>
  <c r="CS73" i="9"/>
  <c r="CS74" i="9" s="1"/>
  <c r="AS66" i="10"/>
  <c r="AS67" i="10"/>
  <c r="AS68" i="10"/>
  <c r="AS69" i="10"/>
  <c r="AS70" i="10"/>
  <c r="AS71" i="10"/>
  <c r="AS72" i="10"/>
  <c r="AS73" i="10"/>
  <c r="AS74" i="10"/>
  <c r="AS65" i="10"/>
  <c r="D18" i="10"/>
  <c r="DK4" i="1" s="1"/>
  <c r="D17" i="10"/>
  <c r="DJ4" i="1" s="1"/>
  <c r="D16" i="10"/>
  <c r="DI4" i="1" s="1"/>
  <c r="D10" i="9"/>
  <c r="CF4" i="1" s="1"/>
  <c r="D11" i="9"/>
  <c r="CG4" i="1" s="1"/>
  <c r="D9" i="9"/>
  <c r="CE4" i="1" s="1"/>
  <c r="D18" i="6"/>
  <c r="BJ4" i="1" s="1"/>
  <c r="D17" i="6"/>
  <c r="BI4" i="1" s="1"/>
  <c r="D16" i="6"/>
  <c r="BH4" i="1" s="1"/>
  <c r="D12" i="6"/>
  <c r="BG4" i="1" s="1"/>
  <c r="D11" i="6"/>
  <c r="BF4" i="1" s="1"/>
  <c r="D10" i="6"/>
  <c r="BE4" i="1" s="1"/>
  <c r="D89" i="7"/>
  <c r="AV4" i="1" s="1"/>
  <c r="D88" i="7"/>
  <c r="AU4" i="1" s="1"/>
  <c r="D87" i="7"/>
  <c r="AT4" i="1" s="1"/>
  <c r="D11" i="7"/>
  <c r="AD4" i="1" s="1"/>
  <c r="D9" i="7"/>
  <c r="AB4" i="1" s="1"/>
  <c r="AC18" i="14"/>
  <c r="AV18" i="14" s="1"/>
  <c r="AC19" i="14"/>
  <c r="AW19" i="14" s="1"/>
  <c r="AC20" i="14"/>
  <c r="AC21" i="14"/>
  <c r="AY21" i="14" s="1"/>
  <c r="AC22" i="14"/>
  <c r="AZ22" i="14" s="1"/>
  <c r="AC23" i="14"/>
  <c r="AT23" i="14" s="1"/>
  <c r="AC24" i="14"/>
  <c r="AC25" i="14"/>
  <c r="AV25" i="14" s="1"/>
  <c r="AC26" i="14"/>
  <c r="AW26" i="14" s="1"/>
  <c r="AC27" i="14"/>
  <c r="AC28" i="14"/>
  <c r="AY28" i="14" s="1"/>
  <c r="AC29" i="14"/>
  <c r="AZ29" i="14" s="1"/>
  <c r="AC30" i="14"/>
  <c r="AC34" i="14"/>
  <c r="AC31" i="14"/>
  <c r="AU31" i="14" s="1"/>
  <c r="AC32" i="14"/>
  <c r="AV32" i="14" s="1"/>
  <c r="AC33" i="14"/>
  <c r="AW33" i="14" s="1"/>
  <c r="AC35" i="14"/>
  <c r="AY35" i="14" s="1"/>
  <c r="AC36" i="14"/>
  <c r="AZ36" i="14" s="1"/>
  <c r="AC38" i="14"/>
  <c r="AT38" i="14" s="1"/>
  <c r="AC39" i="14"/>
  <c r="AC40" i="14"/>
  <c r="AV40" i="14" s="1"/>
  <c r="AC41" i="14"/>
  <c r="AW41" i="14" s="1"/>
  <c r="AC42" i="14"/>
  <c r="AC43" i="14"/>
  <c r="AY43" i="14" s="1"/>
  <c r="AC44" i="14"/>
  <c r="AZ44" i="14" s="1"/>
  <c r="AC45" i="14"/>
  <c r="AT45" i="14" s="1"/>
  <c r="AC49" i="14"/>
  <c r="AC46" i="14"/>
  <c r="AC47" i="14"/>
  <c r="AV47" i="14" s="1"/>
  <c r="AC48" i="14"/>
  <c r="AW48" i="14" s="1"/>
  <c r="AC50" i="14"/>
  <c r="AY50" i="14" s="1"/>
  <c r="AC51" i="14"/>
  <c r="AZ51" i="14"/>
  <c r="AC52" i="14"/>
  <c r="AT52" i="14" s="1"/>
  <c r="AC53" i="14"/>
  <c r="AC54" i="14"/>
  <c r="AV54" i="14" s="1"/>
  <c r="AC55" i="14"/>
  <c r="AW55" i="14" s="1"/>
  <c r="AC56" i="14"/>
  <c r="AC57" i="14"/>
  <c r="AY57" i="14" s="1"/>
  <c r="AC58" i="14"/>
  <c r="AZ58" i="14" s="1"/>
  <c r="AC60" i="14"/>
  <c r="AT60" i="14" s="1"/>
  <c r="AC61" i="14"/>
  <c r="AC62" i="14"/>
  <c r="AV62" i="14" s="1"/>
  <c r="AC63" i="14"/>
  <c r="AW63" i="14"/>
  <c r="AC64" i="14"/>
  <c r="AC65" i="14"/>
  <c r="AY65" i="14" s="1"/>
  <c r="AC66" i="14"/>
  <c r="AZ66" i="14" s="1"/>
  <c r="AC67" i="14"/>
  <c r="AT67" i="14" s="1"/>
  <c r="AC68" i="14"/>
  <c r="AC69" i="14"/>
  <c r="AV69" i="14" s="1"/>
  <c r="AC70" i="14"/>
  <c r="AW70" i="14" s="1"/>
  <c r="AC71" i="14"/>
  <c r="AC72" i="14"/>
  <c r="AY72" i="14" s="1"/>
  <c r="AC73" i="14"/>
  <c r="AZ73" i="14" s="1"/>
  <c r="AC74" i="14"/>
  <c r="AC75" i="14"/>
  <c r="AC76" i="14"/>
  <c r="AV76" i="14" s="1"/>
  <c r="AC77" i="14"/>
  <c r="AW77" i="14" s="1"/>
  <c r="AC78" i="14"/>
  <c r="AC79" i="14"/>
  <c r="AY79" i="14" s="1"/>
  <c r="AC80" i="14"/>
  <c r="AZ80" i="14" s="1"/>
  <c r="AC82" i="14"/>
  <c r="AT82" i="14" s="1"/>
  <c r="AC83" i="14"/>
  <c r="AC84" i="14"/>
  <c r="AV84" i="14" s="1"/>
  <c r="AC85" i="14"/>
  <c r="AW85" i="14" s="1"/>
  <c r="AC86" i="14"/>
  <c r="AC87" i="14"/>
  <c r="AY87" i="14" s="1"/>
  <c r="AC88" i="14"/>
  <c r="AZ88" i="14" s="1"/>
  <c r="AC89" i="14"/>
  <c r="AC90" i="14"/>
  <c r="AC91" i="14"/>
  <c r="AV91" i="14" s="1"/>
  <c r="AC92" i="14"/>
  <c r="AW92" i="14" s="1"/>
  <c r="AC93" i="14"/>
  <c r="AX93" i="14" s="1"/>
  <c r="AC94" i="14"/>
  <c r="AY94" i="14" s="1"/>
  <c r="AC95" i="14"/>
  <c r="AZ95" i="14" s="1"/>
  <c r="AC96" i="14"/>
  <c r="AT96" i="14" s="1"/>
  <c r="AC97" i="14"/>
  <c r="AC98" i="14"/>
  <c r="AV98" i="14" s="1"/>
  <c r="AC99" i="14"/>
  <c r="AW99" i="14" s="1"/>
  <c r="AC100" i="14"/>
  <c r="AX100" i="14" s="1"/>
  <c r="AC101" i="14"/>
  <c r="AY101" i="14" s="1"/>
  <c r="AC102" i="14"/>
  <c r="AZ102" i="14" s="1"/>
  <c r="AC104" i="14"/>
  <c r="AC105" i="14"/>
  <c r="AC106" i="14"/>
  <c r="AV106" i="14" s="1"/>
  <c r="AC107" i="14"/>
  <c r="AW107" i="14" s="1"/>
  <c r="AC108" i="14"/>
  <c r="AC109" i="14"/>
  <c r="AY109" i="14" s="1"/>
  <c r="AC110" i="14"/>
  <c r="AZ110" i="14" s="1"/>
  <c r="AC111" i="14"/>
  <c r="AT111" i="14" s="1"/>
  <c r="AC115" i="14"/>
  <c r="AC112" i="14"/>
  <c r="AC113" i="14"/>
  <c r="AV113" i="14" s="1"/>
  <c r="AC114" i="14"/>
  <c r="AW114" i="14" s="1"/>
  <c r="AC116" i="14"/>
  <c r="AY116" i="14" s="1"/>
  <c r="AC117" i="14"/>
  <c r="AZ117" i="14" s="1"/>
  <c r="AC118" i="14"/>
  <c r="AC119" i="14"/>
  <c r="AC120" i="14"/>
  <c r="AV120" i="14" s="1"/>
  <c r="AC121" i="14"/>
  <c r="AW121" i="14" s="1"/>
  <c r="AC122" i="14"/>
  <c r="AC123" i="14"/>
  <c r="AY123" i="14" s="1"/>
  <c r="AC124" i="14"/>
  <c r="AZ124" i="14" s="1"/>
  <c r="AC126" i="14"/>
  <c r="AT126" i="14" s="1"/>
  <c r="AC127" i="14"/>
  <c r="AC128" i="14"/>
  <c r="AV128" i="14" s="1"/>
  <c r="AC129" i="14"/>
  <c r="AW129" i="14" s="1"/>
  <c r="AC130" i="14"/>
  <c r="AX130" i="14" s="1"/>
  <c r="AC131" i="14"/>
  <c r="AY131" i="14" s="1"/>
  <c r="AC132" i="14"/>
  <c r="AZ132" i="14" s="1"/>
  <c r="AC133" i="14"/>
  <c r="AC134" i="14"/>
  <c r="AU134" i="14" s="1"/>
  <c r="AC135" i="14"/>
  <c r="AV135" i="14" s="1"/>
  <c r="AC136" i="14"/>
  <c r="AW136" i="14" s="1"/>
  <c r="AC137" i="14"/>
  <c r="AC138" i="14"/>
  <c r="AY138" i="14" s="1"/>
  <c r="AC139" i="14"/>
  <c r="AZ139" i="14" s="1"/>
  <c r="AC140" i="14"/>
  <c r="AC141" i="14"/>
  <c r="AC142" i="14"/>
  <c r="AV142" i="14" s="1"/>
  <c r="AC143" i="14"/>
  <c r="AW143" i="14" s="1"/>
  <c r="AC144" i="14"/>
  <c r="AC145" i="14"/>
  <c r="AY145" i="14" s="1"/>
  <c r="AC146" i="14"/>
  <c r="AZ146" i="14" s="1"/>
  <c r="AC148" i="14"/>
  <c r="AC149" i="14"/>
  <c r="AC150" i="14"/>
  <c r="AV150" i="14" s="1"/>
  <c r="AC151" i="14"/>
  <c r="AW151" i="14" s="1"/>
  <c r="AC152" i="14"/>
  <c r="AC153" i="14"/>
  <c r="AY153" i="14" s="1"/>
  <c r="AC154" i="14"/>
  <c r="AZ154" i="14" s="1"/>
  <c r="AC155" i="14"/>
  <c r="AT155" i="14" s="1"/>
  <c r="AC159" i="14"/>
  <c r="AX159" i="14"/>
  <c r="AC156" i="14"/>
  <c r="AC157" i="14"/>
  <c r="AV157" i="14" s="1"/>
  <c r="AC158" i="14"/>
  <c r="AW158" i="14" s="1"/>
  <c r="AC160" i="14"/>
  <c r="AY160" i="14" s="1"/>
  <c r="AC161" i="14"/>
  <c r="AZ161" i="14" s="1"/>
  <c r="AC162" i="14"/>
  <c r="AC163" i="14"/>
  <c r="AC164" i="14"/>
  <c r="AV164" i="14" s="1"/>
  <c r="AC165" i="14"/>
  <c r="AW165" i="14" s="1"/>
  <c r="AC166" i="14"/>
  <c r="AX166" i="14" s="1"/>
  <c r="AC167" i="14"/>
  <c r="AY167" i="14" s="1"/>
  <c r="AC168" i="14"/>
  <c r="AZ168" i="14" s="1"/>
  <c r="AC170" i="14"/>
  <c r="AC171" i="14"/>
  <c r="AC172" i="14"/>
  <c r="AV172" i="14" s="1"/>
  <c r="AC173" i="14"/>
  <c r="AW173" i="14" s="1"/>
  <c r="AC174" i="14"/>
  <c r="AC175" i="14"/>
  <c r="AY175" i="14" s="1"/>
  <c r="AC176" i="14"/>
  <c r="AZ176" i="14"/>
  <c r="AC177" i="14"/>
  <c r="AT177" i="14" s="1"/>
  <c r="AC178" i="14"/>
  <c r="AU178" i="14" s="1"/>
  <c r="AC179" i="14"/>
  <c r="AV179" i="14" s="1"/>
  <c r="AC180" i="14"/>
  <c r="AW180" i="14" s="1"/>
  <c r="AC181" i="14"/>
  <c r="AC182" i="14"/>
  <c r="AY182" i="14" s="1"/>
  <c r="AC183" i="14"/>
  <c r="AZ183" i="14" s="1"/>
  <c r="AC184" i="14"/>
  <c r="AT184" i="14" s="1"/>
  <c r="AC185" i="14"/>
  <c r="AC186" i="14"/>
  <c r="AV186" i="14" s="1"/>
  <c r="AC187" i="14"/>
  <c r="AW187" i="14" s="1"/>
  <c r="AC188" i="14"/>
  <c r="AC189" i="14"/>
  <c r="AY189" i="14" s="1"/>
  <c r="AC190" i="14"/>
  <c r="AZ190" i="14" s="1"/>
  <c r="AC192" i="14"/>
  <c r="AC196" i="14"/>
  <c r="AC193" i="14"/>
  <c r="AC194" i="14"/>
  <c r="AV194" i="14" s="1"/>
  <c r="AC195" i="14"/>
  <c r="AW195" i="14" s="1"/>
  <c r="AC197" i="14"/>
  <c r="AY197" i="14" s="1"/>
  <c r="AC198" i="14"/>
  <c r="AZ198" i="14" s="1"/>
  <c r="AC199" i="14"/>
  <c r="AX203" i="14" s="1"/>
  <c r="AC203" i="14"/>
  <c r="AC200" i="14"/>
  <c r="AC201" i="14"/>
  <c r="AV201" i="14" s="1"/>
  <c r="AC202" i="14"/>
  <c r="AW202" i="14" s="1"/>
  <c r="AC204" i="14"/>
  <c r="AY204" i="14" s="1"/>
  <c r="AC205" i="14"/>
  <c r="AZ205" i="14" s="1"/>
  <c r="AC206" i="14"/>
  <c r="AT206" i="14" s="1"/>
  <c r="AC207" i="14"/>
  <c r="AU207" i="14" s="1"/>
  <c r="AC208" i="14"/>
  <c r="AV208" i="14" s="1"/>
  <c r="AC209" i="14"/>
  <c r="AW209" i="14" s="1"/>
  <c r="AC210" i="14"/>
  <c r="AC211" i="14"/>
  <c r="AY211" i="14" s="1"/>
  <c r="AC212" i="14"/>
  <c r="AZ212" i="14" s="1"/>
  <c r="AC214" i="14"/>
  <c r="AT214" i="14" s="1"/>
  <c r="AC215" i="14"/>
  <c r="AC216" i="14"/>
  <c r="AV216" i="14" s="1"/>
  <c r="AC217" i="14"/>
  <c r="AW217" i="14" s="1"/>
  <c r="AC218" i="14"/>
  <c r="AC219" i="14"/>
  <c r="AY219" i="14" s="1"/>
  <c r="AC220" i="14"/>
  <c r="AZ220" i="14" s="1"/>
  <c r="AC221" i="14"/>
  <c r="AT221" i="14" s="1"/>
  <c r="AC222" i="14"/>
  <c r="AU222" i="14" s="1"/>
  <c r="AC223" i="14"/>
  <c r="AV223" i="14" s="1"/>
  <c r="AC224" i="14"/>
  <c r="AW224" i="14" s="1"/>
  <c r="AC225" i="14"/>
  <c r="AC226" i="14"/>
  <c r="AY226" i="14" s="1"/>
  <c r="AC227" i="14"/>
  <c r="AZ227" i="14" s="1"/>
  <c r="AC228" i="14"/>
  <c r="AT228" i="14" s="1"/>
  <c r="AC229" i="14"/>
  <c r="AC230" i="14"/>
  <c r="AV230" i="14" s="1"/>
  <c r="AC231" i="14"/>
  <c r="AW231" i="14" s="1"/>
  <c r="AC232" i="14"/>
  <c r="AC233" i="14"/>
  <c r="AY233" i="14" s="1"/>
  <c r="AC234" i="14"/>
  <c r="AZ234" i="14" s="1"/>
  <c r="AC246" i="14"/>
  <c r="W17" i="16"/>
  <c r="Q24" i="16" s="1"/>
  <c r="D38" i="10" s="1"/>
  <c r="DR4" i="1" s="1"/>
  <c r="W18" i="16"/>
  <c r="W19" i="16"/>
  <c r="W20" i="16"/>
  <c r="W21" i="16"/>
  <c r="W22" i="16"/>
  <c r="W23" i="16"/>
  <c r="L29" i="16"/>
  <c r="M29" i="16"/>
  <c r="N29" i="16"/>
  <c r="O29" i="16"/>
  <c r="P29" i="16"/>
  <c r="Q29" i="16"/>
  <c r="L30" i="16"/>
  <c r="M30" i="16"/>
  <c r="N30" i="16"/>
  <c r="O30" i="16"/>
  <c r="P30" i="16"/>
  <c r="Q30" i="16"/>
  <c r="L31" i="16"/>
  <c r="M31" i="16"/>
  <c r="N31" i="16"/>
  <c r="O31" i="16"/>
  <c r="P31" i="16"/>
  <c r="Q31" i="16"/>
  <c r="W32" i="16"/>
  <c r="W33" i="16"/>
  <c r="W34" i="16"/>
  <c r="W35" i="16"/>
  <c r="W36" i="16"/>
  <c r="W37" i="16"/>
  <c r="W38" i="16"/>
  <c r="W39" i="16"/>
  <c r="W40" i="16"/>
  <c r="W41" i="16"/>
  <c r="W42" i="16"/>
  <c r="W43" i="16"/>
  <c r="W44" i="16"/>
  <c r="W45" i="16"/>
  <c r="W46" i="16"/>
  <c r="W47" i="16"/>
  <c r="W48" i="16"/>
  <c r="W49" i="16"/>
  <c r="W50" i="16"/>
  <c r="W51" i="16"/>
  <c r="W52" i="16"/>
  <c r="W53" i="16"/>
  <c r="W54" i="16"/>
  <c r="W55" i="16"/>
  <c r="W56" i="16"/>
  <c r="W57" i="16"/>
  <c r="W58" i="16"/>
  <c r="W59" i="16"/>
  <c r="W60" i="16"/>
  <c r="W61" i="16"/>
  <c r="W62" i="16"/>
  <c r="W63" i="16"/>
  <c r="W64" i="16"/>
  <c r="W65" i="16"/>
  <c r="W66" i="16"/>
  <c r="W67" i="16"/>
  <c r="W68" i="16"/>
  <c r="W69" i="16"/>
  <c r="W70" i="16"/>
  <c r="W71" i="16"/>
  <c r="W72" i="16"/>
  <c r="W73" i="16"/>
  <c r="W74" i="16"/>
  <c r="W75" i="16"/>
  <c r="W76" i="16"/>
  <c r="W77" i="16"/>
  <c r="W78" i="16"/>
  <c r="W79" i="16"/>
  <c r="W80" i="16"/>
  <c r="W81" i="16"/>
  <c r="W82" i="16"/>
  <c r="W83" i="16"/>
  <c r="W84" i="16"/>
  <c r="W85" i="16"/>
  <c r="W86" i="16"/>
  <c r="W87" i="16"/>
  <c r="W88" i="16"/>
  <c r="W89" i="16"/>
  <c r="W90" i="16"/>
  <c r="W91" i="16"/>
  <c r="W92" i="16"/>
  <c r="W93" i="16"/>
  <c r="W94" i="16"/>
  <c r="W95" i="16"/>
  <c r="W96" i="16"/>
  <c r="W97" i="16"/>
  <c r="W98" i="16"/>
  <c r="W99" i="16"/>
  <c r="W100" i="16"/>
  <c r="W101" i="16"/>
  <c r="W102" i="16"/>
  <c r="W103" i="16"/>
  <c r="W104" i="16"/>
  <c r="W105" i="16"/>
  <c r="W106" i="16"/>
  <c r="W107" i="16"/>
  <c r="W108" i="16"/>
  <c r="W109" i="16"/>
  <c r="W110" i="16"/>
  <c r="W111" i="16"/>
  <c r="AS12" i="10"/>
  <c r="AV47" i="9"/>
  <c r="AZ47" i="9" s="1"/>
  <c r="AS68" i="9"/>
  <c r="AS246" i="14"/>
  <c r="EQ4" i="1" s="1"/>
  <c r="AV94" i="9"/>
  <c r="AZ94" i="9" s="1"/>
  <c r="AV53" i="6"/>
  <c r="AZ53" i="6" s="1"/>
  <c r="AS55" i="6"/>
  <c r="AS56" i="6"/>
  <c r="FS4" i="1" s="1"/>
  <c r="AS57" i="6"/>
  <c r="FT4" i="1" s="1"/>
  <c r="AS58" i="6"/>
  <c r="FU4" i="1" s="1"/>
  <c r="AS59" i="6"/>
  <c r="FV4" i="1" s="1"/>
  <c r="AV80" i="6"/>
  <c r="AZ80" i="6" s="1"/>
  <c r="AS81" i="6"/>
  <c r="FQ5" i="1" s="1"/>
  <c r="AS82" i="6"/>
  <c r="FR5" i="1" s="1"/>
  <c r="AS83" i="6"/>
  <c r="FS5" i="1" s="1"/>
  <c r="AS84" i="6"/>
  <c r="FT5" i="1" s="1"/>
  <c r="AS85" i="6"/>
  <c r="FU5" i="1" s="1"/>
  <c r="AS86" i="6"/>
  <c r="FV5" i="1" s="1"/>
  <c r="AV107" i="6"/>
  <c r="AZ107" i="6" s="1"/>
  <c r="AS108" i="6"/>
  <c r="FQ6" i="1" s="1"/>
  <c r="AS109" i="6"/>
  <c r="FR6" i="1" s="1"/>
  <c r="AS110" i="6"/>
  <c r="FS6" i="1" s="1"/>
  <c r="AS111" i="6"/>
  <c r="FT6" i="1" s="1"/>
  <c r="AS112" i="6"/>
  <c r="FU6" i="1" s="1"/>
  <c r="AS113" i="6"/>
  <c r="FV6" i="1" s="1"/>
  <c r="AV137" i="6"/>
  <c r="AZ137" i="6" s="1"/>
  <c r="AS138" i="6"/>
  <c r="FQ7" i="1" s="1"/>
  <c r="AS139" i="6"/>
  <c r="FR7" i="1" s="1"/>
  <c r="AS140" i="6"/>
  <c r="FS7" i="1" s="1"/>
  <c r="AS141" i="6"/>
  <c r="FT7" i="1" s="1"/>
  <c r="AS142" i="6"/>
  <c r="FU7" i="1" s="1"/>
  <c r="AS143" i="6"/>
  <c r="FV7" i="1" s="1"/>
  <c r="AV164" i="6"/>
  <c r="AZ164" i="6" s="1"/>
  <c r="AS165" i="6"/>
  <c r="AS166" i="6"/>
  <c r="FR8" i="1" s="1"/>
  <c r="AS167" i="6"/>
  <c r="FS8" i="1" s="1"/>
  <c r="AS168" i="6"/>
  <c r="FT8" i="1" s="1"/>
  <c r="AS169" i="6"/>
  <c r="FU8" i="1" s="1"/>
  <c r="AS170" i="6"/>
  <c r="FV8" i="1" s="1"/>
  <c r="AV191" i="6"/>
  <c r="AZ191" i="6" s="1"/>
  <c r="AS192" i="6"/>
  <c r="FQ9" i="1" s="1"/>
  <c r="AS193" i="6"/>
  <c r="FR9" i="1" s="1"/>
  <c r="AS194" i="6"/>
  <c r="FS9" i="1" s="1"/>
  <c r="AS195" i="6"/>
  <c r="FT9" i="1" s="1"/>
  <c r="AS196" i="6"/>
  <c r="FU9" i="1" s="1"/>
  <c r="AS197" i="6"/>
  <c r="FV9" i="1" s="1"/>
  <c r="AV221" i="6"/>
  <c r="AZ221" i="6" s="1"/>
  <c r="AS222" i="6"/>
  <c r="FQ10" i="1" s="1"/>
  <c r="AS223" i="6"/>
  <c r="FR10" i="1" s="1"/>
  <c r="AS224" i="6"/>
  <c r="FS10" i="1" s="1"/>
  <c r="AS225" i="6"/>
  <c r="FT10" i="1" s="1"/>
  <c r="AS226" i="6"/>
  <c r="FU10" i="1" s="1"/>
  <c r="AS227" i="6"/>
  <c r="FV10" i="1" s="1"/>
  <c r="AV248" i="6"/>
  <c r="AZ248" i="6" s="1"/>
  <c r="AS249" i="6"/>
  <c r="FQ11" i="1" s="1"/>
  <c r="AS250" i="6"/>
  <c r="FR11" i="1" s="1"/>
  <c r="AS251" i="6"/>
  <c r="FS11" i="1" s="1"/>
  <c r="AS252" i="6"/>
  <c r="FT11" i="1" s="1"/>
  <c r="AS253" i="6"/>
  <c r="FU11" i="1" s="1"/>
  <c r="AS254" i="6"/>
  <c r="FV11" i="1" s="1"/>
  <c r="AV275" i="6"/>
  <c r="AZ275" i="6" s="1"/>
  <c r="AS276" i="6"/>
  <c r="FQ12" i="1" s="1"/>
  <c r="AS277" i="6"/>
  <c r="FR12" i="1" s="1"/>
  <c r="AS278" i="6"/>
  <c r="FS12" i="1" s="1"/>
  <c r="AS279" i="6"/>
  <c r="FT12" i="1" s="1"/>
  <c r="AS280" i="6"/>
  <c r="FU12" i="1" s="1"/>
  <c r="AS281" i="6"/>
  <c r="FV12" i="1" s="1"/>
  <c r="AV305" i="6"/>
  <c r="AZ305" i="6" s="1"/>
  <c r="AS306" i="6"/>
  <c r="FQ13" i="1" s="1"/>
  <c r="AS307" i="6"/>
  <c r="FR13" i="1" s="1"/>
  <c r="AS308" i="6"/>
  <c r="FS13" i="1" s="1"/>
  <c r="AS309" i="6"/>
  <c r="FT13" i="1" s="1"/>
  <c r="AS310" i="6"/>
  <c r="FU13" i="1" s="1"/>
  <c r="AS311" i="6"/>
  <c r="FV13" i="1" s="1"/>
  <c r="AV332" i="6"/>
  <c r="AZ332" i="6" s="1"/>
  <c r="AS333" i="6"/>
  <c r="FQ14" i="1" s="1"/>
  <c r="AS334" i="6"/>
  <c r="FR14" i="1" s="1"/>
  <c r="AS335" i="6"/>
  <c r="FS14" i="1" s="1"/>
  <c r="AS336" i="6"/>
  <c r="FT14" i="1" s="1"/>
  <c r="AS337" i="6"/>
  <c r="FU14" i="1" s="1"/>
  <c r="AS338" i="6"/>
  <c r="FV14" i="1" s="1"/>
  <c r="AV359" i="6"/>
  <c r="AZ359" i="6" s="1"/>
  <c r="AS360" i="6"/>
  <c r="FQ15" i="1" s="1"/>
  <c r="AS361" i="6"/>
  <c r="FR15" i="1" s="1"/>
  <c r="AS362" i="6"/>
  <c r="FS15" i="1"/>
  <c r="AS363" i="6"/>
  <c r="AS364" i="6"/>
  <c r="FU15" i="1" s="1"/>
  <c r="AS365" i="6"/>
  <c r="FV15" i="1" s="1"/>
  <c r="AV389" i="6"/>
  <c r="AZ389" i="6" s="1"/>
  <c r="AS390" i="6"/>
  <c r="FQ16" i="1" s="1"/>
  <c r="AS391" i="6"/>
  <c r="FR16" i="1" s="1"/>
  <c r="AS392" i="6"/>
  <c r="FS16" i="1" s="1"/>
  <c r="AS393" i="6"/>
  <c r="FT16" i="1" s="1"/>
  <c r="AS394" i="6"/>
  <c r="FU16" i="1" s="1"/>
  <c r="AS395" i="6"/>
  <c r="FV16" i="1" s="1"/>
  <c r="AV416" i="6"/>
  <c r="AZ416" i="6" s="1"/>
  <c r="AS417" i="6"/>
  <c r="FQ17" i="1" s="1"/>
  <c r="AS418" i="6"/>
  <c r="FR17" i="1" s="1"/>
  <c r="AS419" i="6"/>
  <c r="FS17" i="1" s="1"/>
  <c r="AS420" i="6"/>
  <c r="FT17" i="1" s="1"/>
  <c r="AS421" i="6"/>
  <c r="FU17" i="1" s="1"/>
  <c r="AS422" i="6"/>
  <c r="FV17" i="1" s="1"/>
  <c r="AV443" i="6"/>
  <c r="AZ443" i="6" s="1"/>
  <c r="AS444" i="6"/>
  <c r="FQ18" i="1" s="1"/>
  <c r="AS445" i="6"/>
  <c r="FR18" i="1" s="1"/>
  <c r="AS446" i="6"/>
  <c r="FS18" i="1" s="1"/>
  <c r="AS447" i="6"/>
  <c r="FT18" i="1" s="1"/>
  <c r="AS448" i="6"/>
  <c r="FU18" i="1" s="1"/>
  <c r="AS449" i="6"/>
  <c r="FV18" i="1" s="1"/>
  <c r="AV473" i="6"/>
  <c r="AZ473" i="6" s="1"/>
  <c r="AS474" i="6"/>
  <c r="FQ19" i="1" s="1"/>
  <c r="AS475" i="6"/>
  <c r="FR19" i="1" s="1"/>
  <c r="AS476" i="6"/>
  <c r="FS19" i="1" s="1"/>
  <c r="AS477" i="6"/>
  <c r="FT19" i="1"/>
  <c r="AS478" i="6"/>
  <c r="FU19" i="1" s="1"/>
  <c r="AS479" i="6"/>
  <c r="FV19" i="1" s="1"/>
  <c r="AV500" i="6"/>
  <c r="AZ500" i="6" s="1"/>
  <c r="AS501" i="6"/>
  <c r="FQ20" i="1" s="1"/>
  <c r="AS502" i="6"/>
  <c r="FR20" i="1" s="1"/>
  <c r="AS503" i="6"/>
  <c r="FS20" i="1" s="1"/>
  <c r="AS504" i="6"/>
  <c r="FT20" i="1"/>
  <c r="AS505" i="6"/>
  <c r="FU20" i="1" s="1"/>
  <c r="AS506" i="6"/>
  <c r="FV20" i="1" s="1"/>
  <c r="AV527" i="6"/>
  <c r="AZ527" i="6" s="1"/>
  <c r="AS528" i="6"/>
  <c r="FQ21" i="1" s="1"/>
  <c r="AS529" i="6"/>
  <c r="FR21" i="1" s="1"/>
  <c r="AS530" i="6"/>
  <c r="FS21" i="1" s="1"/>
  <c r="AS531" i="6"/>
  <c r="FT21" i="1" s="1"/>
  <c r="AS532" i="6"/>
  <c r="FU21" i="1" s="1"/>
  <c r="AS533" i="6"/>
  <c r="FV21" i="1" s="1"/>
  <c r="AV557" i="6"/>
  <c r="AZ557" i="6" s="1"/>
  <c r="AS558" i="6"/>
  <c r="FQ22" i="1" s="1"/>
  <c r="AS559" i="6"/>
  <c r="FR22" i="1" s="1"/>
  <c r="AS560" i="6"/>
  <c r="FS22" i="1" s="1"/>
  <c r="AS561" i="6"/>
  <c r="FT22" i="1" s="1"/>
  <c r="AS562" i="6"/>
  <c r="FU22" i="1" s="1"/>
  <c r="AS563" i="6"/>
  <c r="FV22" i="1" s="1"/>
  <c r="AV584" i="6"/>
  <c r="AZ584" i="6" s="1"/>
  <c r="AS585" i="6"/>
  <c r="FQ23" i="1" s="1"/>
  <c r="AS586" i="6"/>
  <c r="FR23" i="1" s="1"/>
  <c r="AS587" i="6"/>
  <c r="FS23" i="1" s="1"/>
  <c r="AS588" i="6"/>
  <c r="FT23" i="1" s="1"/>
  <c r="AS589" i="6"/>
  <c r="FU23" i="1" s="1"/>
  <c r="AS590" i="6"/>
  <c r="FV23" i="1" s="1"/>
  <c r="AV611" i="6"/>
  <c r="AZ611" i="6" s="1"/>
  <c r="AS612" i="6"/>
  <c r="FQ24" i="1" s="1"/>
  <c r="AS613" i="6"/>
  <c r="FR24" i="1" s="1"/>
  <c r="AS614" i="6"/>
  <c r="FS24" i="1" s="1"/>
  <c r="AS615" i="6"/>
  <c r="FT24" i="1" s="1"/>
  <c r="AS616" i="6"/>
  <c r="FU24" i="1"/>
  <c r="AS617" i="6"/>
  <c r="FV24" i="1" s="1"/>
  <c r="AV641" i="6"/>
  <c r="AZ641" i="6" s="1"/>
  <c r="AS642" i="6"/>
  <c r="FQ25" i="1" s="1"/>
  <c r="AS643" i="6"/>
  <c r="FR25" i="1" s="1"/>
  <c r="AS644" i="6"/>
  <c r="FS25" i="1" s="1"/>
  <c r="AS645" i="6"/>
  <c r="FT25" i="1" s="1"/>
  <c r="AS646" i="6"/>
  <c r="FU25" i="1"/>
  <c r="AS647" i="6"/>
  <c r="FV25" i="1" s="1"/>
  <c r="AV668" i="6"/>
  <c r="AZ668" i="6" s="1"/>
  <c r="AS669" i="6"/>
  <c r="FQ26" i="1" s="1"/>
  <c r="AS670" i="6"/>
  <c r="FR26" i="1" s="1"/>
  <c r="AS671" i="6"/>
  <c r="FS26" i="1" s="1"/>
  <c r="AS672" i="6"/>
  <c r="FT26" i="1" s="1"/>
  <c r="AS673" i="6"/>
  <c r="FU26" i="1" s="1"/>
  <c r="AS674" i="6"/>
  <c r="FV26" i="1" s="1"/>
  <c r="AV695" i="6"/>
  <c r="AZ695" i="6" s="1"/>
  <c r="AS696" i="6"/>
  <c r="FQ27" i="1" s="1"/>
  <c r="AS697" i="6"/>
  <c r="FR27" i="1" s="1"/>
  <c r="AS698" i="6"/>
  <c r="FS27" i="1" s="1"/>
  <c r="AS699" i="6"/>
  <c r="FT27" i="1" s="1"/>
  <c r="AS700" i="6"/>
  <c r="FU27" i="1" s="1"/>
  <c r="AS701" i="6"/>
  <c r="FV27" i="1" s="1"/>
  <c r="AV725" i="6"/>
  <c r="AZ725" i="6" s="1"/>
  <c r="AS726" i="6"/>
  <c r="FQ28" i="1" s="1"/>
  <c r="AS727" i="6"/>
  <c r="FR28" i="1" s="1"/>
  <c r="AS728" i="6"/>
  <c r="FS28" i="1" s="1"/>
  <c r="AS729" i="6"/>
  <c r="FT28" i="1" s="1"/>
  <c r="AS730" i="6"/>
  <c r="FU28" i="1" s="1"/>
  <c r="AS731" i="6"/>
  <c r="FV28" i="1" s="1"/>
  <c r="AV752" i="6"/>
  <c r="AZ752" i="6" s="1"/>
  <c r="AS753" i="6"/>
  <c r="FQ29" i="1" s="1"/>
  <c r="AS754" i="6"/>
  <c r="FR29" i="1" s="1"/>
  <c r="AS755" i="6"/>
  <c r="FS29" i="1" s="1"/>
  <c r="AS756" i="6"/>
  <c r="FT29" i="1" s="1"/>
  <c r="AS757" i="6"/>
  <c r="FU29" i="1" s="1"/>
  <c r="AS758" i="6"/>
  <c r="FV29" i="1"/>
  <c r="AV779" i="6"/>
  <c r="AZ779" i="6" s="1"/>
  <c r="AS780" i="6"/>
  <c r="FQ30" i="1" s="1"/>
  <c r="AS781" i="6"/>
  <c r="FR30" i="1" s="1"/>
  <c r="AS782" i="6"/>
  <c r="FS30" i="1" s="1"/>
  <c r="AS783" i="6"/>
  <c r="FT30" i="1" s="1"/>
  <c r="AS784" i="6"/>
  <c r="FU30" i="1" s="1"/>
  <c r="AS785" i="6"/>
  <c r="FV30" i="1"/>
  <c r="AV809" i="6"/>
  <c r="AZ809" i="6" s="1"/>
  <c r="AS810" i="6"/>
  <c r="FQ31" i="1" s="1"/>
  <c r="AS811" i="6"/>
  <c r="FR31" i="1" s="1"/>
  <c r="AS812" i="6"/>
  <c r="FS31" i="1" s="1"/>
  <c r="AS813" i="6"/>
  <c r="FT31" i="1" s="1"/>
  <c r="AS814" i="6"/>
  <c r="FU31" i="1" s="1"/>
  <c r="AS815" i="6"/>
  <c r="FV31" i="1" s="1"/>
  <c r="AV836" i="6"/>
  <c r="AZ836" i="6" s="1"/>
  <c r="AS837" i="6"/>
  <c r="FQ32" i="1" s="1"/>
  <c r="AS838" i="6"/>
  <c r="FR32" i="1" s="1"/>
  <c r="AS839" i="6"/>
  <c r="FS32" i="1" s="1"/>
  <c r="AS840" i="6"/>
  <c r="FT32" i="1" s="1"/>
  <c r="AS841" i="6"/>
  <c r="FU32" i="1" s="1"/>
  <c r="AS842" i="6"/>
  <c r="FV32" i="1" s="1"/>
  <c r="AV863" i="6"/>
  <c r="AZ863" i="6" s="1"/>
  <c r="AS864" i="6"/>
  <c r="FQ33" i="1" s="1"/>
  <c r="AS865" i="6"/>
  <c r="FR33" i="1" s="1"/>
  <c r="AS866" i="6"/>
  <c r="FS33" i="1" s="1"/>
  <c r="AS867" i="6"/>
  <c r="FT33" i="1" s="1"/>
  <c r="AS868" i="6"/>
  <c r="FU33" i="1" s="1"/>
  <c r="AS869" i="6"/>
  <c r="FV33" i="1" s="1"/>
  <c r="AS83" i="7"/>
  <c r="AS13" i="14"/>
  <c r="EI4" i="1" s="1"/>
  <c r="AS115" i="9"/>
  <c r="E8" i="18"/>
  <c r="E11" i="18"/>
  <c r="AS657" i="6"/>
  <c r="P112" i="16"/>
  <c r="D27" i="9" s="1"/>
  <c r="CM4" i="1" s="1"/>
  <c r="P24" i="16"/>
  <c r="D35" i="9" s="1"/>
  <c r="CQ4" i="1" s="1"/>
  <c r="M24" i="16"/>
  <c r="D35" i="7" s="1"/>
  <c r="AN4" i="1" s="1"/>
  <c r="AT89" i="14"/>
  <c r="FQ8" i="1"/>
  <c r="R11" i="19"/>
  <c r="R9" i="19" s="1"/>
  <c r="O4" i="1" s="1"/>
  <c r="AT170" i="14"/>
  <c r="AT148" i="14"/>
  <c r="AT140" i="14"/>
  <c r="D238" i="18"/>
  <c r="AS85" i="17"/>
  <c r="HF4" i="1" s="1"/>
  <c r="FT15" i="1"/>
  <c r="FR4" i="1"/>
  <c r="E260" i="18"/>
  <c r="AT162" i="14"/>
  <c r="AT104" i="14"/>
  <c r="AS62" i="9"/>
  <c r="AU193" i="14"/>
  <c r="AT199" i="14"/>
  <c r="AT118" i="14"/>
  <c r="AT30" i="14"/>
  <c r="AU215" i="14"/>
  <c r="AU112" i="14"/>
  <c r="M112" i="16" l="1"/>
  <c r="D27" i="7" s="1"/>
  <c r="AJ4" i="1" s="1"/>
  <c r="AT16" i="14"/>
  <c r="AX42" i="14"/>
  <c r="AS69" i="6"/>
  <c r="AS768" i="6"/>
  <c r="AX188" i="14"/>
  <c r="AS711" i="6"/>
  <c r="N112" i="16"/>
  <c r="D26" i="6" s="1"/>
  <c r="AZ30" i="10" s="1"/>
  <c r="Q112" i="16"/>
  <c r="D30" i="10" s="1"/>
  <c r="DN4" i="1" s="1"/>
  <c r="AS895" i="6"/>
  <c r="E9" i="18"/>
  <c r="AX152" i="14"/>
  <c r="AU119" i="14"/>
  <c r="AS75" i="10"/>
  <c r="L24" i="16"/>
  <c r="E238" i="18"/>
  <c r="E237" i="18" s="1"/>
  <c r="E268" i="18" s="1"/>
  <c r="BN21" i="16"/>
  <c r="BN22" i="16" s="1"/>
  <c r="A234" i="18" s="1"/>
  <c r="AX122" i="14"/>
  <c r="AU39" i="14"/>
  <c r="AK75" i="10"/>
  <c r="DY4" i="1" s="1"/>
  <c r="AX64" i="14"/>
  <c r="AS348" i="6"/>
  <c r="AC250" i="14"/>
  <c r="L112" i="16"/>
  <c r="D101" i="7" s="1"/>
  <c r="AY4" i="1" s="1"/>
  <c r="N24" i="16"/>
  <c r="D30" i="6" s="1"/>
  <c r="BN4" i="1" s="1"/>
  <c r="AU75" i="10"/>
  <c r="AS250" i="14" s="1"/>
  <c r="ES4" i="1" s="1"/>
  <c r="AS291" i="6"/>
  <c r="E12" i="18"/>
  <c r="AS108" i="9"/>
  <c r="AU200" i="14"/>
  <c r="AX196" i="14"/>
  <c r="AU185" i="14"/>
  <c r="AU163" i="14"/>
  <c r="AU156" i="14"/>
  <c r="AU97" i="14"/>
  <c r="AU75" i="14"/>
  <c r="AS852" i="6"/>
  <c r="E233" i="18"/>
  <c r="HU4" i="1" s="1"/>
  <c r="E229" i="18"/>
  <c r="HT4" i="1" s="1"/>
  <c r="E247" i="18"/>
  <c r="HX4" i="1" s="1"/>
  <c r="R17" i="19"/>
  <c r="S4" i="1" s="1"/>
  <c r="AS34" i="17"/>
  <c r="GX4" i="1" s="1"/>
  <c r="AT906" i="6"/>
  <c r="CA4" i="1" s="1"/>
  <c r="AT905" i="6"/>
  <c r="BY4" i="1" s="1"/>
  <c r="E243" i="18"/>
  <c r="HW4" i="1" s="1"/>
  <c r="E7" i="18"/>
  <c r="AZ30" i="6"/>
  <c r="AZ27" i="9"/>
  <c r="AX21" i="16"/>
  <c r="AX22" i="16" s="1"/>
  <c r="A7" i="18" s="1"/>
  <c r="AS70" i="7"/>
  <c r="AF54" i="7"/>
  <c r="FC4" i="1" s="1"/>
  <c r="R24" i="16"/>
  <c r="HH4" i="1" s="1"/>
  <c r="AT74" i="14"/>
  <c r="AS153" i="6"/>
  <c r="AT21" i="16"/>
  <c r="AS627" i="6"/>
  <c r="E258" i="18"/>
  <c r="HY4" i="1" s="1"/>
  <c r="AS543" i="6"/>
  <c r="AS795" i="6"/>
  <c r="AS684" i="6"/>
  <c r="AX71" i="14"/>
  <c r="AS264" i="6"/>
  <c r="AS573" i="6"/>
  <c r="AS879" i="6"/>
  <c r="AS55" i="9"/>
  <c r="AX56" i="14"/>
  <c r="AX232" i="14"/>
  <c r="AX78" i="14"/>
  <c r="AS96" i="6"/>
  <c r="AT903" i="6"/>
  <c r="BU4" i="1" s="1"/>
  <c r="BR21" i="16"/>
  <c r="BR22" i="16" s="1"/>
  <c r="A230" i="18" s="1"/>
  <c r="AS321" i="6"/>
  <c r="AS489" i="6"/>
  <c r="AS180" i="6"/>
  <c r="AS58" i="10"/>
  <c r="AS207" i="6"/>
  <c r="AS459" i="6"/>
  <c r="AS741" i="6"/>
  <c r="E13" i="18"/>
  <c r="E10" i="18" s="1"/>
  <c r="HQ4" i="1" s="1"/>
  <c r="AS77" i="7"/>
  <c r="AS130" i="7"/>
  <c r="E211" i="18"/>
  <c r="E262" i="18"/>
  <c r="HZ4" i="1" s="1"/>
  <c r="AS123" i="6"/>
  <c r="AS375" i="6"/>
  <c r="AU46" i="14"/>
  <c r="AS405" i="6"/>
  <c r="AS600" i="6"/>
  <c r="AS237" i="6"/>
  <c r="AS516" i="6"/>
  <c r="AS825" i="6"/>
  <c r="AX218" i="14"/>
  <c r="AX181" i="14"/>
  <c r="AU149" i="14"/>
  <c r="AU68" i="14"/>
  <c r="CQ73" i="9"/>
  <c r="E225" i="18"/>
  <c r="HS4" i="1" s="1"/>
  <c r="X4" i="1"/>
  <c r="AZ35" i="7"/>
  <c r="AT901" i="6"/>
  <c r="BQ4" i="1" s="1"/>
  <c r="AT904" i="6"/>
  <c r="BW4" i="1" s="1"/>
  <c r="AU229" i="14"/>
  <c r="AX225" i="14"/>
  <c r="AX49" i="14"/>
  <c r="E239" i="18"/>
  <c r="BB21" i="16"/>
  <c r="X13" i="16" s="1"/>
  <c r="Y13" i="16" s="1"/>
  <c r="BF21" i="16"/>
  <c r="Y15" i="16" s="1"/>
  <c r="X15" i="16" s="1"/>
  <c r="BJ21" i="16"/>
  <c r="R112" i="16"/>
  <c r="HG4" i="1" s="1"/>
  <c r="E6" i="18"/>
  <c r="AU141" i="14"/>
  <c r="AX115" i="14"/>
  <c r="AU61" i="14"/>
  <c r="AU53" i="14"/>
  <c r="AU17" i="14"/>
  <c r="AZ38" i="10"/>
  <c r="AT192" i="14"/>
  <c r="AX137" i="14"/>
  <c r="AU127" i="14"/>
  <c r="AS26" i="6"/>
  <c r="AS30" i="6" s="1"/>
  <c r="BL4" i="1"/>
  <c r="HP4" i="1"/>
  <c r="AZ235" i="14"/>
  <c r="AC243" i="14" s="1"/>
  <c r="AY235" i="14"/>
  <c r="AC242" i="14" s="1"/>
  <c r="AV235" i="14"/>
  <c r="AC239" i="14" s="1"/>
  <c r="AW235" i="14"/>
  <c r="AC240" i="14" s="1"/>
  <c r="BV4" i="1" s="1"/>
  <c r="AU171" i="14"/>
  <c r="AX174" i="14"/>
  <c r="AU105" i="14"/>
  <c r="AX108" i="14"/>
  <c r="AT902" i="6"/>
  <c r="BS4" i="1" s="1"/>
  <c r="AX144" i="14"/>
  <c r="AT133" i="14"/>
  <c r="AT235" i="14" s="1"/>
  <c r="AC237" i="14" s="1"/>
  <c r="AX86" i="14"/>
  <c r="AX27" i="14"/>
  <c r="E14" i="18"/>
  <c r="HR4" i="1" s="1"/>
  <c r="R33" i="19"/>
  <c r="AX210" i="14"/>
  <c r="AU90" i="14"/>
  <c r="AU83" i="14"/>
  <c r="AX34" i="14"/>
  <c r="AU24" i="14"/>
  <c r="AZ101" i="7" l="1"/>
  <c r="R36" i="19"/>
  <c r="BF22" i="16"/>
  <c r="AZ27" i="7"/>
  <c r="AD17" i="16"/>
  <c r="AZ16" i="10"/>
  <c r="AZ35" i="9"/>
  <c r="E269" i="18"/>
  <c r="BJ22" i="16"/>
  <c r="A226" i="18" s="1"/>
  <c r="Y16" i="16"/>
  <c r="X16" i="16" s="1"/>
  <c r="X12" i="16"/>
  <c r="BB22" i="16"/>
  <c r="D43" i="6" s="1"/>
  <c r="A15" i="18" s="1"/>
  <c r="AZ9" i="7"/>
  <c r="AD13" i="16"/>
  <c r="AT22" i="16"/>
  <c r="A11" i="18" s="1"/>
  <c r="AZ72" i="9"/>
  <c r="HV4" i="1"/>
  <c r="AU235" i="14"/>
  <c r="AC238" i="14" s="1"/>
  <c r="BR4" i="1" s="1"/>
  <c r="Y14" i="16"/>
  <c r="X14" i="16" s="1"/>
  <c r="AZ16" i="6"/>
  <c r="D22" i="6"/>
  <c r="R35" i="19"/>
  <c r="I4" i="1"/>
  <c r="CB4" i="1"/>
  <c r="AS243" i="14"/>
  <c r="EP4" i="1" s="1"/>
  <c r="AS240" i="14"/>
  <c r="EM4" i="1" s="1"/>
  <c r="AS239" i="14"/>
  <c r="EL4" i="1" s="1"/>
  <c r="BT4" i="1"/>
  <c r="BZ4" i="1"/>
  <c r="AS242" i="14"/>
  <c r="EO4" i="1" s="1"/>
  <c r="AX235" i="14"/>
  <c r="AC241" i="14" s="1"/>
  <c r="E267" i="18"/>
  <c r="AS237" i="14"/>
  <c r="BP4" i="1"/>
  <c r="AZ10" i="6" l="1"/>
  <c r="Y12" i="16"/>
  <c r="AD11" i="16" s="1"/>
  <c r="AZ65" i="10"/>
  <c r="AS79" i="10" s="1"/>
  <c r="DZ4" i="1" s="1"/>
  <c r="AD15" i="16"/>
  <c r="AZ9" i="9"/>
  <c r="AZ87" i="7"/>
  <c r="AS238" i="14"/>
  <c r="EK4" i="1" s="1"/>
  <c r="D463" i="6"/>
  <c r="A120" i="18" s="1"/>
  <c r="D127" i="6"/>
  <c r="A36" i="18" s="1"/>
  <c r="D631" i="6"/>
  <c r="A162" i="18" s="1"/>
  <c r="D295" i="6"/>
  <c r="A78" i="18" s="1"/>
  <c r="D547" i="6"/>
  <c r="A141" i="18" s="1"/>
  <c r="BK4" i="1"/>
  <c r="D715" i="6"/>
  <c r="A183" i="18" s="1"/>
  <c r="D379" i="6"/>
  <c r="A99" i="18" s="1"/>
  <c r="AZ22" i="6"/>
  <c r="D799" i="6"/>
  <c r="A204" i="18" s="1"/>
  <c r="A42" i="11"/>
  <c r="AT42" i="11" s="1"/>
  <c r="H4" i="1"/>
  <c r="R37" i="19"/>
  <c r="K4" i="1" s="1"/>
  <c r="BX4" i="1"/>
  <c r="AS241" i="14"/>
  <c r="EN4" i="1" s="1"/>
  <c r="EJ4" i="1"/>
  <c r="AS251" i="14" l="1"/>
  <c r="ET4" i="1" s="1"/>
  <c r="D211" i="6"/>
  <c r="A57" i="18" s="1"/>
</calcChain>
</file>

<file path=xl/sharedStrings.xml><?xml version="1.0" encoding="utf-8"?>
<sst xmlns="http://schemas.openxmlformats.org/spreadsheetml/2006/main" count="3401" uniqueCount="1142">
  <si>
    <t>Az intézmény oktatója vagy külső szakértő</t>
  </si>
  <si>
    <t>Születési éve</t>
  </si>
  <si>
    <t>A HATÁRTALANUL! előkészítő órát tartó személyek adatai:</t>
  </si>
  <si>
    <r>
      <rPr>
        <b/>
        <sz val="9"/>
        <rFont val="Verdana"/>
        <family val="2"/>
        <charset val="238"/>
      </rPr>
      <t>Szakterülete/foglalkozása/
kompetenciaterülete</t>
    </r>
    <r>
      <rPr>
        <sz val="9"/>
        <rFont val="Verdana"/>
        <family val="2"/>
        <charset val="238"/>
      </rPr>
      <t xml:space="preserve">
(pl. történelemtanár, idegenvezető, művészettörténész, matematikus, néptáncos stb.)</t>
    </r>
  </si>
  <si>
    <t>Kötelező tevékenység: a HATÁRTALANUL! értékelő óra</t>
  </si>
  <si>
    <t>6.1.</t>
  </si>
  <si>
    <t>Tevékenység típusa</t>
  </si>
  <si>
    <t>Tevékenység leírása</t>
  </si>
  <si>
    <t>Választott témához kapcsolódás:</t>
  </si>
  <si>
    <t>Hasonló korú külhoni fiatalokkal közös tevékenység:</t>
  </si>
  <si>
    <t>Külhoni magyar közösség számára hasznos tevékenység:</t>
  </si>
  <si>
    <t>Részvétel magyarsághoz kapcsolódó helyi ünnepségen:</t>
  </si>
  <si>
    <t>Az iskolai tananyaghoz való kapcsolódás:</t>
  </si>
  <si>
    <t>Bemutató előadás</t>
  </si>
  <si>
    <t>6.2.</t>
  </si>
  <si>
    <t>6.2.1.</t>
  </si>
  <si>
    <r>
      <t xml:space="preserve">A részt vevő diákok tevékenységének bemutatása:
</t>
    </r>
    <r>
      <rPr>
        <i/>
        <sz val="9"/>
        <rFont val="Verdana"/>
        <family val="2"/>
        <charset val="238"/>
      </rPr>
      <t>Mutassa be a megjelölt helyszínen megvalósításra kerülő tevékenységeket.</t>
    </r>
  </si>
  <si>
    <t>2.2.</t>
  </si>
  <si>
    <t>Sorolja fel a HATÁRTALANUL! előkészítő órát tartó személyeket és adja meg adataikat.</t>
  </si>
  <si>
    <t>Fakultatívan vállalt előkészítő tevékenység:</t>
  </si>
  <si>
    <t>október 6.</t>
  </si>
  <si>
    <t>október 23.</t>
  </si>
  <si>
    <t>március 15.</t>
  </si>
  <si>
    <t>június 4.</t>
  </si>
  <si>
    <t>PONTSZÁM - A kötelező HATÁRTALANUL! előkészítő órán felül vállalt tevékenység</t>
  </si>
  <si>
    <t>PONTSZÁM - Elfogadott programelemek száma</t>
  </si>
  <si>
    <t>PONTSZÁM - Tematikus útvonal</t>
  </si>
  <si>
    <t>Elfogadott elmélyítést segítő módszerek száma:</t>
  </si>
  <si>
    <t>elmélyítés</t>
  </si>
  <si>
    <t>ünnepségek</t>
  </si>
  <si>
    <t>tananyag</t>
  </si>
  <si>
    <t>Összesítés: az utazáshoz kapcsolódó elfogadott tevékenységek</t>
  </si>
  <si>
    <t>közös</t>
  </si>
  <si>
    <t>Elfogadott programelemek és vállalások</t>
  </si>
  <si>
    <t>Adatok</t>
  </si>
  <si>
    <t>Elfogadott, ünnepekhez kapcsolódó tevékenységek száma:</t>
  </si>
  <si>
    <t>2.1.1.</t>
  </si>
  <si>
    <t>2.2.1.</t>
  </si>
  <si>
    <t>2.2.2.</t>
  </si>
  <si>
    <t>3.1.1.</t>
  </si>
  <si>
    <t>3.2.1.</t>
  </si>
  <si>
    <t>3.2.2.</t>
  </si>
  <si>
    <t>3.2.3.</t>
  </si>
  <si>
    <t>3.2.4.</t>
  </si>
  <si>
    <t>az intézmény oktatója</t>
  </si>
  <si>
    <t>külső szakértő</t>
  </si>
  <si>
    <r>
      <t xml:space="preserve">Lakhelye
</t>
    </r>
    <r>
      <rPr>
        <sz val="9"/>
        <rFont val="Verdana"/>
        <family val="2"/>
        <charset val="238"/>
      </rPr>
      <t>(ország, település)</t>
    </r>
  </si>
  <si>
    <t>Mutassa be a HATÁRTALANUL! értékelő óra során használt pedagógiai módszereket (legfeljebb 500 leütés – szóközzel – terjedelemben).</t>
  </si>
  <si>
    <t>Iktatószám:</t>
  </si>
  <si>
    <t>Pályázat száma:</t>
  </si>
  <si>
    <t>Pályázat száma</t>
  </si>
  <si>
    <t>Iktatószám</t>
  </si>
  <si>
    <t>Iktatókönyv</t>
  </si>
  <si>
    <t>A HATÁRTALANUL! előkészítő órán alkalmazott pedagógiai módszerek:</t>
  </si>
  <si>
    <t>2.1.</t>
  </si>
  <si>
    <t>Sajtómegjelenések száma összesen:</t>
  </si>
  <si>
    <t>Célország</t>
  </si>
  <si>
    <t>A visszaérkezés időpontja:</t>
  </si>
  <si>
    <t>1. nap</t>
  </si>
  <si>
    <t>Megnevezés</t>
  </si>
  <si>
    <t>km</t>
  </si>
  <si>
    <t>Ft</t>
  </si>
  <si>
    <t>fő</t>
  </si>
  <si>
    <t>leütés</t>
  </si>
  <si>
    <t>/</t>
  </si>
  <si>
    <t>Törvényes képviselő neve:</t>
  </si>
  <si>
    <t>Törvényes képviselő beosztása:</t>
  </si>
  <si>
    <t>Románia</t>
  </si>
  <si>
    <t>Szerbia</t>
  </si>
  <si>
    <t>Szlovákia</t>
  </si>
  <si>
    <t>Ukrajna</t>
  </si>
  <si>
    <t>óra</t>
  </si>
  <si>
    <t>nap</t>
  </si>
  <si>
    <t>délelőtt</t>
  </si>
  <si>
    <t>délután</t>
  </si>
  <si>
    <t>este</t>
  </si>
  <si>
    <t>Időpont</t>
  </si>
  <si>
    <t>2.1. vonatjegyek</t>
  </si>
  <si>
    <t>2.2. vonatjegyek</t>
  </si>
  <si>
    <t>Helyszín, dátum</t>
  </si>
  <si>
    <t>2.3. vonatjegyek</t>
  </si>
  <si>
    <t>2.4. vonatjegyek</t>
  </si>
  <si>
    <t>2.5. vonatjegyek</t>
  </si>
  <si>
    <t>1. Utazás: autóbusz/mikrobusz</t>
  </si>
  <si>
    <t>2. Utazás: vonat</t>
  </si>
  <si>
    <t>3. Szállás</t>
  </si>
  <si>
    <t>Személyek száma</t>
  </si>
  <si>
    <t>Egységár</t>
  </si>
  <si>
    <t>Éjszakák száma</t>
  </si>
  <si>
    <t>éj</t>
  </si>
  <si>
    <t>3.1.</t>
  </si>
  <si>
    <t>4.1.</t>
  </si>
  <si>
    <t>4.2.</t>
  </si>
  <si>
    <t>A Támogatott adatai</t>
  </si>
  <si>
    <t>Pályázati szám:</t>
  </si>
  <si>
    <t>A Támogatott neve:</t>
  </si>
  <si>
    <r>
      <t xml:space="preserve">Munkaköre
</t>
    </r>
    <r>
      <rPr>
        <sz val="9"/>
        <rFont val="Verdana"/>
        <family val="2"/>
        <charset val="238"/>
      </rPr>
      <t>(pl. földrajz szakos tanár)</t>
    </r>
  </si>
  <si>
    <t>Mióta áll a támogatott intézmény alkalmazásában?</t>
  </si>
  <si>
    <t>E-mail címe</t>
  </si>
  <si>
    <t>Aláírása</t>
  </si>
  <si>
    <t>július</t>
  </si>
  <si>
    <t>augusztus</t>
  </si>
  <si>
    <t>A projektben részt vevő diákok névsora</t>
  </si>
  <si>
    <r>
      <t xml:space="preserve">Lakhelye
</t>
    </r>
    <r>
      <rPr>
        <sz val="9"/>
        <rFont val="Verdana"/>
        <family val="2"/>
        <charset val="238"/>
      </rPr>
      <t>(település)</t>
    </r>
  </si>
  <si>
    <t>tanulmányi kirándulás</t>
  </si>
  <si>
    <t>fakultatív előkészítő tevékenység</t>
  </si>
  <si>
    <t>fakultatív bemutató előadás</t>
  </si>
  <si>
    <t>Válassza ki a legördülő menüből a célországot, ahol a tanulmányi kirándulás megvalósult.</t>
  </si>
  <si>
    <t>Írja be a támogatott intézmény hivatalos nevét.</t>
  </si>
  <si>
    <t>BGA-12-HA-01 sz. Tartalmi és pénzügyi beszámoló</t>
  </si>
  <si>
    <t>eredeti példány</t>
  </si>
  <si>
    <t>jelenléti ív</t>
  </si>
  <si>
    <t>a Határtalanul! előkészítő óráról</t>
  </si>
  <si>
    <t>a tanulmányi kirándulásról</t>
  </si>
  <si>
    <t>hitelesített másolat</t>
  </si>
  <si>
    <t>a Támogatott törvényes képviselőjének nyilatkozata c. dokumentum</t>
  </si>
  <si>
    <t>bizonylatok</t>
  </si>
  <si>
    <t>pedagógiai program ÉS munkaterv</t>
  </si>
  <si>
    <t>elektronikus példány CD/DVD-n</t>
  </si>
  <si>
    <t>fotódokumentáció</t>
  </si>
  <si>
    <t>eredeti újságcikk szkennelt változata ÉS/VAGY televíziós/rádiós híradás rögzített változata</t>
  </si>
  <si>
    <t>videódokumentáció</t>
  </si>
  <si>
    <t>a teljes projektről</t>
  </si>
  <si>
    <t>A Támogatott törvényes képviselőjének adatai:</t>
  </si>
  <si>
    <t>Adja meg a támogatott intézmény törvényes képviselőjének adatait.</t>
  </si>
  <si>
    <t>2.1.2.</t>
  </si>
  <si>
    <t>A projekt rövid értékelése:</t>
  </si>
  <si>
    <t>Mutassa be a lezajlott HATÁRTALANUL! előkészítő óra során alkalmazott pedagógiai módszereket (legfeljebb 500 leütés – szóközzel – terjedelemben).</t>
  </si>
  <si>
    <t>A HATÁRTALANUL! előkészítő órán alkalmazott pedagógiai segédanyagok:</t>
  </si>
  <si>
    <t>-</t>
  </si>
  <si>
    <t>elokeszito ora</t>
  </si>
  <si>
    <t>A HATÁRTALANUL! előkészítő órán készült fényképek:</t>
  </si>
  <si>
    <t>Pályázati szám</t>
  </si>
  <si>
    <t>Földrajzi név/helyszín–tevékenység (ékezetek nélkül)</t>
  </si>
  <si>
    <t>Kép sorszáma</t>
  </si>
  <si>
    <t>A fakultatív előkészítő tevékenység során készült fényképek:</t>
  </si>
  <si>
    <t>Segédanyag típusa–fájlkiterjesztés (ékezetek nélkül)</t>
  </si>
  <si>
    <t>A HATÁRTALANUL! értékelő órán készült fényképek:</t>
  </si>
  <si>
    <t>A HATÁRTALANUL! értékelő órán alkalmazott pedagógiai segédanyagok:</t>
  </si>
  <si>
    <t>ertekelo ora</t>
  </si>
  <si>
    <t>Mutassa be a fakultatívan megvalósított témanap menetét, a tevékenységek ívét. Foglalja össze a legfontosabb információkat, gondolatokat, amelyek a témanap során a diákok számára átadásra kerültek. Ismertesse a megvalósított feladatokat, valamint térjen ki azok összefüggéseire, céljaira és az elért eredményeire (legfeljebb 1000 leütés – szóközzel – terjedelemben).</t>
  </si>
  <si>
    <r>
      <t xml:space="preserve">A </t>
    </r>
    <r>
      <rPr>
        <b/>
        <i/>
        <sz val="9"/>
        <rFont val="Verdana"/>
        <family val="2"/>
        <charset val="238"/>
      </rPr>
      <t>Nemzeti összetartozás – HATÁRTALANUL!</t>
    </r>
    <r>
      <rPr>
        <b/>
        <sz val="9"/>
        <rFont val="Verdana"/>
        <family val="2"/>
        <charset val="238"/>
      </rPr>
      <t xml:space="preserve"> című témanapon alkalmazott pedagógiai segédanyagok:</t>
    </r>
  </si>
  <si>
    <t>temanap</t>
  </si>
  <si>
    <t>igen, megvalósítottunk fakultatív bemutató előadást</t>
  </si>
  <si>
    <t>NEM valósítottunk meg fakultatív bemutató előadást</t>
  </si>
  <si>
    <t>NEM valósítottunk meg fakultatív témanapot</t>
  </si>
  <si>
    <t>megvalósítottunk 1 teljes tanítási nap időtartamban témanapot</t>
  </si>
  <si>
    <t>NEM valósítottunk meg fakultatív előkészítő tevékenységet</t>
  </si>
  <si>
    <t>megvalósítottunk fakultatív előkészítő tevékenységet</t>
  </si>
  <si>
    <t>A bemutató előadás időpontja:</t>
  </si>
  <si>
    <t>A bemutató előadáson készült fényképek:</t>
  </si>
  <si>
    <t>Teljesített sajtómegjelenések:</t>
  </si>
  <si>
    <t>09.</t>
  </si>
  <si>
    <t>01.</t>
  </si>
  <si>
    <t>02.</t>
  </si>
  <si>
    <t>03.</t>
  </si>
  <si>
    <t>04.</t>
  </si>
  <si>
    <t>05.</t>
  </si>
  <si>
    <t>06.</t>
  </si>
  <si>
    <t>megvalósítási időszak</t>
  </si>
  <si>
    <t>részt vett</t>
  </si>
  <si>
    <t>nem vett részt</t>
  </si>
  <si>
    <t>A projektben részt vevő diákok száma:</t>
  </si>
  <si>
    <t>Az utazás kezdő időpontja</t>
  </si>
  <si>
    <t>A visszaérkezés időpontja</t>
  </si>
  <si>
    <t>fakultatív előkészítő tevékenység időpontja</t>
  </si>
  <si>
    <t>Határtalanul! előkészítő óra időpontja</t>
  </si>
  <si>
    <t>Határtalanul! értékelő óra időpontja</t>
  </si>
  <si>
    <t>fakultatív bemutató előadás időpontja</t>
  </si>
  <si>
    <t>07.</t>
  </si>
  <si>
    <t>08.</t>
  </si>
  <si>
    <t>4.3.</t>
  </si>
  <si>
    <t>4.4.</t>
  </si>
  <si>
    <t>Megjelenés helye</t>
  </si>
  <si>
    <r>
      <t xml:space="preserve">Megjelenés típusa
</t>
    </r>
    <r>
      <rPr>
        <sz val="9"/>
        <rFont val="Verdana"/>
        <family val="2"/>
        <charset val="238"/>
      </rPr>
      <t>(interjú, hír, stb.)</t>
    </r>
  </si>
  <si>
    <t>témanap időpontja</t>
  </si>
  <si>
    <t>A Támogatott törvényes képviselőjének aláírása</t>
  </si>
  <si>
    <t>és a Támogatott pecsétje</t>
  </si>
  <si>
    <t>Válassza ki a legördülő menüből, hogy a tanulmányi kirándulás tervezéséhez/megszervezéséhez utazásszervező (utazási iroda) segítségét igénybe vette vagy nem.</t>
  </si>
  <si>
    <t>igen, igénybe vettünk utazásszervezői szolgáltatást</t>
  </si>
  <si>
    <t>nem vettünk igénybe utazásszervezői szolgáltatást</t>
  </si>
  <si>
    <t>■ Amennyiben a projekt megvalósítása során igénybe vette utazásszervező szolgáltatását, kérem, adja meg a szolgáltató adatait, majd a legördülő menüből kiválasztva értékelje a szolgáltatás minőségét egy tízfokú skálán (ahol 1=egyáltalán nem elégedett; 10=teljes mértékben elégedett).
■ Amennyiben nem vett igénybe utazásszervező szolgáltatást, kérem, hagyja üresen az alábbi mezőket.</t>
  </si>
  <si>
    <t>Az utazásszervező szervezet/vállalkozás neve:</t>
  </si>
  <si>
    <t>Az utazásszervező szervezet/vállalkozás települése:</t>
  </si>
  <si>
    <t>Az utazásszervező szervezet/vállalkozás honlapjának címe:</t>
  </si>
  <si>
    <t>Az utazásszervező szervezet/vállalkozás e-mail címe:</t>
  </si>
  <si>
    <t>A kapott szolgáltatás minőségének értékelése:</t>
  </si>
  <si>
    <t>1 - egyáltalán nem vagyok elégedett a kapott szolgáltatással</t>
  </si>
  <si>
    <t>5 - közepesen elégedett vagyok a kapott szolgáltatással</t>
  </si>
  <si>
    <t>10 - teljes mértékben elégedett vagyok a kapott szolgáltatással</t>
  </si>
  <si>
    <t>■ Amennyiben a projekt megvalósítása során a személyszállításhoz szolgáltatást vett igénybe, kérem, adja meg a szolgáltató adatait, majd a legördülő menüből kiválasztva értékelje a szolgáltatás minőségét egy tízfokú skálán (ahol 1=egyáltalán nem elégedett; 10=teljes mértékben elégedett). Ha a projekt során több szolgáltatót is igénybe vett, mindegyiket külön adja meg.
■ Amennyiben a  projekt megvalósítása során a személyszállításhoz nem vett igénybe szolgáltatást, kérem, hagyja üresen az alábbi mezőket.</t>
  </si>
  <si>
    <t>A személyszállítást biztosító szervezet/vállalkozás neve:</t>
  </si>
  <si>
    <t>A személyszállítást biztosító szervezet/vállalkozás települése:</t>
  </si>
  <si>
    <t>A személyszállítást biztosító szervezet/vállalkozás honlapjának címe:</t>
  </si>
  <si>
    <t>A személyszállítást biztosító szervezet/vállalkozás e-mail címe:</t>
  </si>
  <si>
    <t>Sorolja fel az utazás során igénybe vett szálláshelyek adatait. A legördülő menüből kiválasztva adja meg a szálláshely típusát, az adott helyen töltött éjszakák számát, és értékelje a megoldás/szolgáltatás minőségét egy tízfokú skálán (ahol 1=egyáltalán nem elégedett; 10=teljes mértékben elégedett). Ha a projekt során több szálláshelyet/szolgáltatót is igénybe vett, mindegyiket külön adja meg.</t>
  </si>
  <si>
    <t>A szálláshely típusa:</t>
  </si>
  <si>
    <t>család (NEM falusi turizmus!)</t>
  </si>
  <si>
    <t>fizetővendéglátó-szálláshely (falusi turizmus)</t>
  </si>
  <si>
    <t>egyéb kereskedelmi szálláshely (panzió, szálloda stb.)</t>
  </si>
  <si>
    <t>A szálláshely neve:</t>
  </si>
  <si>
    <t>A szálláshely települése (magyarul):</t>
  </si>
  <si>
    <t>A szálláshely honlapjának címe:</t>
  </si>
  <si>
    <t>A szálláshely e-mail címe:</t>
  </si>
  <si>
    <t>A szálláshelyen töltött éjszakák száma:</t>
  </si>
  <si>
    <t>A szálláshely értékelése:</t>
  </si>
  <si>
    <t>1 - egyáltalán nem vagyok elégedett a szálláshellyel</t>
  </si>
  <si>
    <t>5 - közepesen elégedett vagyok a szálláshellyel</t>
  </si>
  <si>
    <t>10 - teljes mértékben elégedett vagyok a szálláshellyel</t>
  </si>
  <si>
    <t>FIGYELEM! Ezt a munkalapot NEM kell kinyomtatnia!</t>
  </si>
  <si>
    <t>a Határtalanul! értékelő óráról</t>
  </si>
  <si>
    <t>A tanulmányi kirándulás meghatározó eseménye, élménye, története:</t>
  </si>
  <si>
    <t>2.1.3.</t>
  </si>
  <si>
    <t>A HATÁRTALANUL! értékelő óra időpontja:</t>
  </si>
  <si>
    <t>A projekt összefoglalása</t>
  </si>
  <si>
    <t>2. A Támogatott adatai és a projekt összefoglalása</t>
  </si>
  <si>
    <t>A célország:</t>
  </si>
  <si>
    <t>A HATÁRTALANUL! előkészítő óra időpontja:</t>
  </si>
  <si>
    <t>3. Az előkészítő szakasz</t>
  </si>
  <si>
    <t>3.1.2.</t>
  </si>
  <si>
    <t>3.1.3.</t>
  </si>
  <si>
    <t>3.1.4.</t>
  </si>
  <si>
    <t>3.1.5.</t>
  </si>
  <si>
    <t>3.1.6.</t>
  </si>
  <si>
    <t>3.1.7.</t>
  </si>
  <si>
    <t>4.5.</t>
  </si>
  <si>
    <t>A tanulmányi kirándulás alatt megvalósított tevékenységek:</t>
  </si>
  <si>
    <t>4.6.</t>
  </si>
  <si>
    <t>A tanulmányi kiránduláson részt vett diákok száma:</t>
  </si>
  <si>
    <t>részt vett, 7. évfolyamon tanuló diák</t>
  </si>
  <si>
    <t>Az alábbiakban adja meg a megvalósított kötelező HATÁRTALANUL! előkészítő órára vonatkozó adatokat.</t>
  </si>
  <si>
    <t>Oktatási azonosító-száma</t>
  </si>
  <si>
    <t>kötelező Határtalanul! előkészítő óra</t>
  </si>
  <si>
    <t>kötelező Határtalanul! értékelő óra</t>
  </si>
  <si>
    <t>A HATÁRTALANUL! előkészítő óra menete:</t>
  </si>
  <si>
    <t>Elszámolásra benyújtott összeg:</t>
  </si>
  <si>
    <t>A kötelező HATÁRTALANUL! előkészítő órát tartó személyek száma összesen:</t>
  </si>
  <si>
    <t>A HATÁRTALANUL! előkészítő órán részt vett diákok száma:</t>
  </si>
  <si>
    <t>részt vett kísérőtanár</t>
  </si>
  <si>
    <t>A projektben részt vevő kísérőtanárok névsora</t>
  </si>
  <si>
    <t>A projektben részt vevő kísérőtanárok száma:</t>
  </si>
  <si>
    <t>A diáklétszám eltérésének indoklása:</t>
  </si>
  <si>
    <t>A kísérőtanár-létszám eltérésének indoklása:</t>
  </si>
  <si>
    <t>3.1.8.</t>
  </si>
  <si>
    <t>3.1.9.</t>
  </si>
  <si>
    <t>3.1.10.</t>
  </si>
  <si>
    <t>3.1.11.</t>
  </si>
  <si>
    <t>A HATÁRTALANUL! előkészítő órán részt vett kísérőtanárok száma:</t>
  </si>
  <si>
    <t>ellenőrzés</t>
  </si>
  <si>
    <t>Egy diákra eső összeg</t>
  </si>
  <si>
    <t>8.1.</t>
  </si>
  <si>
    <t>8.2.</t>
  </si>
  <si>
    <t>8.3.</t>
  </si>
  <si>
    <t>8.4.</t>
  </si>
  <si>
    <t>7. Pénzügyi beszámoló</t>
  </si>
  <si>
    <t>Az időpont eltérésének indoklása:</t>
  </si>
  <si>
    <t>3.1.12.</t>
  </si>
  <si>
    <t>8. Igénybe vett szolgáltatók és szolgáltatások</t>
  </si>
  <si>
    <t>9. A projekt jelenléti íve</t>
  </si>
  <si>
    <t>fakult előkészítő</t>
  </si>
  <si>
    <t>H! előkészítő</t>
  </si>
  <si>
    <t>H! értékelő</t>
  </si>
  <si>
    <t>fakult bemutató</t>
  </si>
  <si>
    <t>Az időtartam eltérésének indoklása:</t>
  </si>
  <si>
    <t>3.1.13.</t>
  </si>
  <si>
    <t>3.2.5.</t>
  </si>
  <si>
    <t>3.2.6.</t>
  </si>
  <si>
    <t>3.2.7.</t>
  </si>
  <si>
    <t>3.2.8.</t>
  </si>
  <si>
    <t>Válassza ki a legördülő menüből, hogy a lezajlott fakultatív előkészítő tevékenység hány óra időtartamot vett igénybe.</t>
  </si>
  <si>
    <r>
      <t xml:space="preserve">A részt vevő diákok tevékenységének bemutatása:
</t>
    </r>
    <r>
      <rPr>
        <i/>
        <sz val="9"/>
        <rFont val="Verdana"/>
        <family val="2"/>
        <charset val="238"/>
      </rPr>
      <t>Mutassa be a megjelölt helyszínen megvalósításra került tevékenységeket.</t>
    </r>
  </si>
  <si>
    <r>
      <t xml:space="preserve">A szálláshely települése:
</t>
    </r>
    <r>
      <rPr>
        <i/>
        <sz val="9"/>
        <rFont val="Verdana"/>
        <family val="2"/>
        <charset val="238"/>
      </rPr>
      <t>Írja be a szálláshely településének nevét.</t>
    </r>
  </si>
  <si>
    <t>5.1.</t>
  </si>
  <si>
    <t>5.1.1.</t>
  </si>
  <si>
    <t>5.1.2.</t>
  </si>
  <si>
    <t>5.1.3.</t>
  </si>
  <si>
    <t>5.1.4.</t>
  </si>
  <si>
    <t>Amennyiben az értékelő órát nem a hazaérkezést követő 15 nap valamelyikén tartották, indokolja az eltérést (legfeljebb 350 leütés – szóközzel – terjedelemben).</t>
  </si>
  <si>
    <t>5.1.5.</t>
  </si>
  <si>
    <t>A HATÁRTALANUL! értékelő órán részt vett diákok száma:</t>
  </si>
  <si>
    <t>5.1.6.</t>
  </si>
  <si>
    <t>5.1.7.</t>
  </si>
  <si>
    <t>5.1.8.</t>
  </si>
  <si>
    <t>A HATÁRTALANUL! értékelő órán részt vett kísérőtanárok száma:</t>
  </si>
  <si>
    <t>Amennyiben az értékelő órán kevesebb kísérőtanár vett részt, mint a tanulmányi kiránduláson, indokolja az eltérést (legfeljebb 350 leütés – szóközzel – terjedelemben).</t>
  </si>
  <si>
    <t>Amennyiben az értékelő órán kevesebb diák vett részt, mint a tanulmányi kiránduláson, indokolja az eltérést (legfeljebb 350 leütés – szóközzel – terjedelemben).</t>
  </si>
  <si>
    <t>Amennyiben az előkészítő órán kevesebb diák vett részt, mint a tanulmányi kiránduláson, indokolja az eltérést (legfeljebb 350 leütés – szóközzel – terjedelemben).</t>
  </si>
  <si>
    <t>Amennyiben az előkészítő órát nem a tanulmányi kirándulást megelőző 15 nap valamelyikén tartották, indokolja az eltérést (legfeljebb 350 leütés – szóközzel – terjedelemben).</t>
  </si>
  <si>
    <t>Amennyiben az előkészítő órán kevesebb kísérőtanár vett részt, mint a tanulmányi kiránduláson, indokolja az eltérést (legfeljebb 350 leütés – szóközzel – terjedelemben).</t>
  </si>
  <si>
    <t>5.1.9.</t>
  </si>
  <si>
    <t>5.1.10.</t>
  </si>
  <si>
    <t>5.1.11.</t>
  </si>
  <si>
    <t>A HATÁRTALANUL! értékelő óra menete:</t>
  </si>
  <si>
    <t>Mutassa be a lezajlott HATÁRTALANUL! értékelő óra menetét (legfeljebb 700 leütés – szóközzel – terjedelemben).</t>
  </si>
  <si>
    <r>
      <t>A</t>
    </r>
    <r>
      <rPr>
        <b/>
        <i/>
        <sz val="9"/>
        <rFont val="Verdana"/>
        <family val="2"/>
        <charset val="238"/>
      </rPr>
      <t xml:space="preserve"> Nemzeti összetartozás – HATÁRTALANUL! </t>
    </r>
    <r>
      <rPr>
        <b/>
        <sz val="9"/>
        <rFont val="Verdana"/>
        <family val="2"/>
        <charset val="238"/>
      </rPr>
      <t>című témanapon készült fényképek:</t>
    </r>
  </si>
  <si>
    <r>
      <t xml:space="preserve">A </t>
    </r>
    <r>
      <rPr>
        <b/>
        <i/>
        <sz val="9"/>
        <rFont val="Verdana"/>
        <family val="2"/>
        <charset val="238"/>
      </rPr>
      <t>Nemzeti összetartozás – HATÁRTALANUL!</t>
    </r>
    <r>
      <rPr>
        <b/>
        <sz val="9"/>
        <rFont val="Verdana"/>
        <family val="2"/>
        <charset val="238"/>
      </rPr>
      <t xml:space="preserve"> című témanap menete:</t>
    </r>
  </si>
  <si>
    <t>Amennyiben az előkészítő órát kevesebb, mint 3 óra időtartamban tartották meg, indokolja az eltérést (legfeljebb 350 leütés – szóközzel – terjedelemben).</t>
  </si>
  <si>
    <r>
      <t xml:space="preserve">A </t>
    </r>
    <r>
      <rPr>
        <b/>
        <i/>
        <sz val="9"/>
        <rFont val="Verdana"/>
        <family val="2"/>
        <charset val="238"/>
      </rPr>
      <t>Nemzeti összetartozás – HATÁRTALANUL!</t>
    </r>
    <r>
      <rPr>
        <b/>
        <sz val="9"/>
        <rFont val="Verdana"/>
        <family val="2"/>
        <charset val="238"/>
      </rPr>
      <t xml:space="preserve"> című témanap időtartama:</t>
    </r>
  </si>
  <si>
    <r>
      <t xml:space="preserve">A </t>
    </r>
    <r>
      <rPr>
        <b/>
        <i/>
        <sz val="9"/>
        <rFont val="Verdana"/>
        <family val="2"/>
        <charset val="238"/>
      </rPr>
      <t>Nemzeti összetartozás – HATÁRTALANUL!</t>
    </r>
    <r>
      <rPr>
        <b/>
        <sz val="9"/>
        <rFont val="Verdana"/>
        <family val="2"/>
        <charset val="238"/>
      </rPr>
      <t xml:space="preserve"> című témanap időpontja:</t>
    </r>
  </si>
  <si>
    <t>6. Kommunikációs tevékenységek</t>
  </si>
  <si>
    <t>5.1.12.</t>
  </si>
  <si>
    <t>3.2.9.</t>
  </si>
  <si>
    <t>A fakultatív előkészítő tevékenység során alkalmazott pedagógiai segédanyagok:</t>
  </si>
  <si>
    <t>A tanulmányi kiránduláson részt vett kísérőtanárok száma:</t>
  </si>
  <si>
    <r>
      <t xml:space="preserve">Mellékelt dokumentum elnevezése 
</t>
    </r>
    <r>
      <rPr>
        <sz val="9"/>
        <rFont val="Verdana"/>
        <family val="2"/>
        <charset val="238"/>
      </rPr>
      <t>(a CD-n/DVD-n megküldött fájl neve vagy eredeti újság)</t>
    </r>
  </si>
  <si>
    <t>Benyújtandó dokumentumok jegyzéke</t>
  </si>
  <si>
    <r>
      <t xml:space="preserve">a </t>
    </r>
    <r>
      <rPr>
        <i/>
        <sz val="9"/>
        <rFont val="Verdana"/>
        <family val="2"/>
        <charset val="238"/>
      </rPr>
      <t xml:space="preserve">Tartalmi és pénzügyi beszámoló </t>
    </r>
    <r>
      <rPr>
        <sz val="9"/>
        <rFont val="Verdana"/>
        <family val="2"/>
        <charset val="238"/>
      </rPr>
      <t>c. Excel fájl</t>
    </r>
  </si>
  <si>
    <t>Elszámolásra benyújtott támogatás egységre</t>
  </si>
  <si>
    <t>Elszámolásra benyújtott támogatás összege</t>
  </si>
  <si>
    <t>Elszámolásra benyújtott támogatás összesen</t>
  </si>
  <si>
    <t>Amennyiben a bemutató előadást nem a hazaérkezést követő 15 nap valamelyikén tartották, indokolja az eltérést (legfeljebb 350 leütés – szóközzel – terjedelemben).</t>
  </si>
  <si>
    <t>A bemutató előadás időtartama:</t>
  </si>
  <si>
    <t>4. A HATÁRTALANUL! tanulmányi kirándulás</t>
  </si>
  <si>
    <t>A HATÁRTALANUL! értékelő órán alkalmazott pedagógiai módszerek:</t>
  </si>
  <si>
    <t>5.2.</t>
  </si>
  <si>
    <t>5.2.1.</t>
  </si>
  <si>
    <t>5.2.2.</t>
  </si>
  <si>
    <t>5.2.3.</t>
  </si>
  <si>
    <t>5.2.4.</t>
  </si>
  <si>
    <t>5.2.5.</t>
  </si>
  <si>
    <t>5.2.6.</t>
  </si>
  <si>
    <t>5.2.7.</t>
  </si>
  <si>
    <t>előírt kísérőtanár-létszám</t>
  </si>
  <si>
    <t>kísérőtanár-létszám eltérése</t>
  </si>
  <si>
    <t>Az alábbiakban adja meg a megvalósított kötelező HATÁRTALANUL! értékelő órára vonatkozó adatokat.</t>
  </si>
  <si>
    <t>Mutassa be a lezajlott HATÁRTALANUL! előkészítő óra menetét, a tevékenységek ívét. Foglalja össze a legfontosabb információkat, gondolatokat, amelyek az előkészítő óra során a diákok számára átadásra kerültek. Ismertesse a megvalósított feladatokat, valamint térjen ki azok összefüggéseire, céljaira és az elért eredményeire (legfeljebb 700 leütés – szóközzel – terjedelemben).</t>
  </si>
  <si>
    <t>Fakultatív előkészítő tevékenység megvalósítása:</t>
  </si>
  <si>
    <t>Fakultatív előkészítő tevékenység időpontja:</t>
  </si>
  <si>
    <t>Amennyiben a fakultatív előkészítő tevékenységet nem a tanulmányi kirándulást megelőző 30 nap valamelyikén tartották, indokolja az eltérést (legfeljebb 350 leütés – szóközzel – terjedelemben).</t>
  </si>
  <si>
    <t>Fakultatív előkészítő tevékenység időtartama:</t>
  </si>
  <si>
    <t>A fakultatív előkészítő tevékenységben részt vett diákok száma:</t>
  </si>
  <si>
    <t>Amennyiben a fakultatív előkészítő tevékenységben kevesebb diák vett részt, mint a tanulmányi kiránduláson, indokolja az eltérést (legfeljebb 350 leütés – szóközzel – terjedelemben).</t>
  </si>
  <si>
    <t>Fakultatív előkészítő tevékenység típusa és leírása:</t>
  </si>
  <si>
    <t>elokeszito tevekenyseg</t>
  </si>
  <si>
    <t>Válassza ki a legördülő menüből, hogy az utazást megelőző 30 napon belül megvalósított-e fakultatív előkészítő tevékenységet.</t>
  </si>
  <si>
    <t>5. Az értékelő szakasz</t>
  </si>
  <si>
    <t>Amennyiben az értékelő órát kevesebb, mint 1 óra időtartamban tartották meg, indokolja az eltérést (legfeljebb 350 leütés – szóközzel – terjedelemben).</t>
  </si>
  <si>
    <r>
      <t xml:space="preserve">A </t>
    </r>
    <r>
      <rPr>
        <b/>
        <i/>
        <sz val="9"/>
        <rFont val="Verdana"/>
        <family val="2"/>
        <charset val="238"/>
      </rPr>
      <t xml:space="preserve">Nemzeti összetartozás – HATÁRTALANUL! </t>
    </r>
    <r>
      <rPr>
        <b/>
        <sz val="9"/>
        <rFont val="Verdana"/>
        <family val="2"/>
        <charset val="238"/>
      </rPr>
      <t>című témanap megvalósítása:</t>
    </r>
  </si>
  <si>
    <t>Válassza ki a legördülő menüből, hogy a hazaérkezést követő 30 napon belül megvalósított-e 1 teljes tanítási nap időtartamban az intézmény pedagógiai programjában és munkatervében megjelenő Nemzeti összetartozás – HATÁRTALANUL! c. témanapot.</t>
  </si>
  <si>
    <t>2.2.3.</t>
  </si>
  <si>
    <t>A kötelezően benyújtandó projektnapló:</t>
  </si>
  <si>
    <t>Válassza ki a legördülő menüből, hogy a hazaérkezést követően a kiutazó diákcsoport és kísérőik tartottak-e a közoktatási intézmény az utazáson részt nem vett diákjai (legalább 20 fő) számára bemutató előadást.</t>
  </si>
  <si>
    <t>5.2.8.</t>
  </si>
  <si>
    <t>A bemutató előadáson részt vett kísérőtanárok száma:</t>
  </si>
  <si>
    <t>a bemutató előadáson részt vett, a Támogatott intézményben tanuló diák</t>
  </si>
  <si>
    <t>A résztvevői létszám eltérésének indoklása:</t>
  </si>
  <si>
    <t>Utazásszervezés</t>
  </si>
  <si>
    <t>Az utazás megszervezése</t>
  </si>
  <si>
    <t>Személyszállítás</t>
  </si>
  <si>
    <t>Szálláshely</t>
  </si>
  <si>
    <t>HATÁRTALANUL! előkészítő óra</t>
  </si>
  <si>
    <t>HATÁRTALANUL! tanulmányi kirándulás</t>
  </si>
  <si>
    <t>HATÁRTALANUL! értékelő óra</t>
  </si>
  <si>
    <t>Videó</t>
  </si>
  <si>
    <t>Fakultatívan benyújtott dokumentumok - előkészítő óra</t>
  </si>
  <si>
    <t>Fakultatívan benyújtott dokumentumok - tanulmányi kirándulás</t>
  </si>
  <si>
    <t>Fakultatívan benyújtott dokumentumok - értékelő óra</t>
  </si>
  <si>
    <t>Fényképek összesen:</t>
  </si>
  <si>
    <t>Videó összesen:</t>
  </si>
  <si>
    <t>Fakultatívan benyújtott dokumentumok összesen:</t>
  </si>
  <si>
    <t>Nemzeti összetartozás - HATÁRTALANUL! c. témanap</t>
  </si>
  <si>
    <t>Fakultatív előkészítő tevékenység</t>
  </si>
  <si>
    <t>Fakultatívan benyújtott dokumentumok - fakultatív előkészítő tevékenység</t>
  </si>
  <si>
    <t>Fakultatívan benyújtott dokumentumok - Nemzeti összetartozás - HATÁRTALANUL! c. témanap</t>
  </si>
  <si>
    <t>4.7.</t>
  </si>
  <si>
    <t>4.8.</t>
  </si>
  <si>
    <t>A tanulmányi kirándulás napjainak száma:</t>
  </si>
  <si>
    <t>A Támogatott neve</t>
  </si>
  <si>
    <t>A Támogatott törvényes képviselőjének neve</t>
  </si>
  <si>
    <t>A Támogatott törvényes képviselőjének beosztása</t>
  </si>
  <si>
    <t>Írja be a támogatott intézmény településének nevét.</t>
  </si>
  <si>
    <t>2.1.4.</t>
  </si>
  <si>
    <t>1. A Támogatott törvényes képviselőjének nyilatkozata</t>
  </si>
  <si>
    <t>A Támogatott települése:</t>
  </si>
  <si>
    <t>2.2.4.</t>
  </si>
  <si>
    <t>Javaslatok:</t>
  </si>
  <si>
    <t>Ne írjon be semmit! Az időpont automatikusan megjelenik, miután kitöltötte a Jelenléti ív c. munkalapot.</t>
  </si>
  <si>
    <t>Ne írjon be semmit! A létszám automatikusan megjelenik, miután kitöltötte a Jelenléti ív c. munkalapot.</t>
  </si>
  <si>
    <t>A tanulmányi kiránduláson alkalmazott pedagógiai segédanyagok:</t>
  </si>
  <si>
    <t>tanulmanyi kirandulas</t>
  </si>
  <si>
    <t>4.9.</t>
  </si>
  <si>
    <t>A Támogatott települése</t>
  </si>
  <si>
    <t>PB - Elszámolásra benyújtott támogatás összesen</t>
  </si>
  <si>
    <t>PB - utazás - autóbusz/mikrobusz - km</t>
  </si>
  <si>
    <t>PB - utazás - autóbusz/mikrobusz - egységár</t>
  </si>
  <si>
    <t>PB - utazás - autóbusz/mikrobusz - osztó</t>
  </si>
  <si>
    <t>PB - utazás - autóbusz/mikrobusz - költség összesen</t>
  </si>
  <si>
    <t>PB - utazás - vonat - személyek száma</t>
  </si>
  <si>
    <t>PB - utazás - vonat - egységár</t>
  </si>
  <si>
    <t>PB - utazás - vonat - osztó</t>
  </si>
  <si>
    <t>PB - utazás - vonat - költség összesen</t>
  </si>
  <si>
    <t>PB - szállás - személyek száma</t>
  </si>
  <si>
    <t>PB - szállás - éjszakák száma</t>
  </si>
  <si>
    <t>PB - szállás - egységár</t>
  </si>
  <si>
    <t>PB - szállás - osztó</t>
  </si>
  <si>
    <t>PB - szállás - költségek összesen</t>
  </si>
  <si>
    <t>PB - Elszámolásra benyújtott támogatás diákonkénti összege</t>
  </si>
  <si>
    <t>Elszámolásra benyújtott támogatás diákonkénti összege</t>
  </si>
  <si>
    <t>Bemutató előadás megvalósítása:</t>
  </si>
  <si>
    <t>Elszámolásra benyújtott tematikus programelemek száma:</t>
  </si>
  <si>
    <t>Elszámolásra benyújtott közös tevékenységek száma:</t>
  </si>
  <si>
    <t>Elszámolásra benyújtott hasznos tevékenységek száma:</t>
  </si>
  <si>
    <t>Elszámolásra benyújtott tananyaghoz kapcsolódó tevékenységek száma:</t>
  </si>
  <si>
    <t>Elszámolásra benyújtott elmélyítést segítő módszerek száma:</t>
  </si>
  <si>
    <t>Elszámolásra benyújtott ünnepekhez kapcsolódó tevékenységek száma:</t>
  </si>
  <si>
    <t>1.1.1.A. A HATÁRTALANUL! előkészítő óra időpontja - év</t>
  </si>
  <si>
    <t>1.1.1.B. A HATÁRTALANUL! előkészítő óra időpontja - hónap</t>
  </si>
  <si>
    <t>1.1.1.C. A HATÁRTALANUL! előkészítő óra időpontja - nap</t>
  </si>
  <si>
    <t>1.1.1.D. Az időpont eltérésének indoklása</t>
  </si>
  <si>
    <t>1.1.2.A. A HATÁRTALANUL! előkészítő óra időtartama</t>
  </si>
  <si>
    <t>1.1.2.B. Az időtartam eltérésének indoklása</t>
  </si>
  <si>
    <t>1.2.1.A. Fakultatív előkészítő tevékenység időpontja - év</t>
  </si>
  <si>
    <t>1.2.1.B. Fakultatív előkészítő tevékenység időpontja - hónap</t>
  </si>
  <si>
    <t>1.2.1.C. Fakultatív előkészítő tevékenység időpontja - nap</t>
  </si>
  <si>
    <t>1.2.1.D. Az időpont eltérésének indoklása</t>
  </si>
  <si>
    <t>2.1.1. A célország</t>
  </si>
  <si>
    <t>2.1.2.A. Az utazás kezdő időpontja - év</t>
  </si>
  <si>
    <t>2.1.2.B. Az utazás kezdő időpontja - hónap</t>
  </si>
  <si>
    <t>2.1.2.C. Az utazás kezdő időpontja - nap</t>
  </si>
  <si>
    <t>2.1.2.D. A visszaérkezés időpontja - év</t>
  </si>
  <si>
    <t>2.1.2.E. A visszaérkezés időpontja - hónap</t>
  </si>
  <si>
    <t>2.1.2.F. A visszaérkezés időpontja - nap</t>
  </si>
  <si>
    <t>3.1.1.A. A HATÁRTALANUL! értékelő óra időpontja - év</t>
  </si>
  <si>
    <t>3.1.1.B. A HATÁRTALANUL! értékelő óra időpontja - hónap</t>
  </si>
  <si>
    <t>3.1.1.C. A HATÁRTALANUL! értékelő óra időpontja - nap</t>
  </si>
  <si>
    <t>3.1.1.D. Az időpont eltérésének indoklása</t>
  </si>
  <si>
    <t>3.1.2.A. A HATÁRTALANUL! értékelő óra időtartama</t>
  </si>
  <si>
    <t>3.1.2.B. Az időtartam eltérésének indoklása</t>
  </si>
  <si>
    <t>1.1.1.E. Az időpont eltérésének indokoltsága</t>
  </si>
  <si>
    <t>1.1.2.C. Az időtartam eltérésének indokoltsága</t>
  </si>
  <si>
    <t>1.2.1.E. Az időpont eltérésének indokoltsága</t>
  </si>
  <si>
    <t>2.1.3.A. A tanulmányi kirándulás napjainak száma</t>
  </si>
  <si>
    <t>2.2.2.A. Elszámolásra benyújtott tematikus programelemek száma</t>
  </si>
  <si>
    <t>2.2.3.A. Elszámolásra benyújtott közös tevékenységek száma</t>
  </si>
  <si>
    <t>2.2.4.A. Elszámolásra benyújtott hasznos tevékenységek száma</t>
  </si>
  <si>
    <t>2.2.5.A. Elszámolásra benyújtott tananyaghoz kapcsolódó tevékenységek száma</t>
  </si>
  <si>
    <t>2.2.6.A. Elszámolásra benyújtott elmélyítést segítő módszerek száma</t>
  </si>
  <si>
    <t>2.2.7.C. Elfogadott, ünnep dátuma</t>
  </si>
  <si>
    <t>2.2.7.A. Elszámolásra benyújtott ünnepekhez kapcsolódó tevékenységek száma</t>
  </si>
  <si>
    <t>3.1.1.E. Az időpont eltérésének indokoltsága</t>
  </si>
  <si>
    <t>3.1.2.C. Az időtartam eltérésének indokoltsága</t>
  </si>
  <si>
    <t>3.2.1.A. A Nemzeti összetartozás – HATÁRTALANUL! című témanap időpontja - év</t>
  </si>
  <si>
    <t>3.2.1.B. A Nemzeti összetartozás – HATÁRTALANUL! című témanap időpontja - hónap</t>
  </si>
  <si>
    <t>3.2.1.C. A Nemzeti összetartozás – HATÁRTALANUL! című témanap időpontja - nap</t>
  </si>
  <si>
    <t>3.2.1.D. Az időpont eltérésének indoklása</t>
  </si>
  <si>
    <t>3.2.1.E. Az időpont eltérésének indokoltsága</t>
  </si>
  <si>
    <t>3.2.2.A. A Nemzeti összetartozás – HATÁRTALANUL! című témanap időtartama</t>
  </si>
  <si>
    <t>3.2.2.B. Az időtartam eltérésének indoklása</t>
  </si>
  <si>
    <t>3.2.2.C. Az időtartam eltérésének indokoltsága</t>
  </si>
  <si>
    <t>Válassza ki a legördülő menüből, hogy a bemutató előadást hány óra időtartamban tartották meg.</t>
  </si>
  <si>
    <t>A kötelezően benyújtandó videódokumentáció:</t>
  </si>
  <si>
    <t>Elnevezés–fájlkiterjesztés (ékezetek nélkül)</t>
  </si>
  <si>
    <t>1.2.A. Fakultatív előkészítő tevékenység megvalósítása</t>
  </si>
  <si>
    <t>1.2.B. Fakultatív előkészítő tevékenység megvalósítása - ellenőrzés</t>
  </si>
  <si>
    <t>3.2.A. A Nemzeti összetartozás – HATÁRTALANUL! című témanap megvalósítása</t>
  </si>
  <si>
    <t>3.2.B. A Nemzeti összetartozás – HATÁRTALANUL! című témanap megvalósítása - ellenőrzés</t>
  </si>
  <si>
    <t>elfogadott létszám</t>
  </si>
  <si>
    <t>1.1.3.B. A HATÁRTALANUL! előkészítő órán részt vett diákok száma - elfogadott</t>
  </si>
  <si>
    <t>1.1.3.C. A diáklétszám eltérésének indoklása</t>
  </si>
  <si>
    <t>1.1.3.D. A diáklétszám eltérésének indokoltsága</t>
  </si>
  <si>
    <t>1.1.4.A. A HATÁRTALANUL! előkészítő órán részt vett kísérőtanárok száma - elszámolásra benyújtott</t>
  </si>
  <si>
    <t>1.1.4.B. A HATÁRTALANUL! előkészítő órán részt vett kísérőtanárok száma - elfogadott</t>
  </si>
  <si>
    <t>1.1.4.C. A kísérőtanár-létszám eltérésének indoklása</t>
  </si>
  <si>
    <t>1.1.4.D. A kísérőtanár-létszám eltérésének indokoltsága</t>
  </si>
  <si>
    <t>1.2.2.A. A fakultatív előkészítő tevékenységben részt vett diákok száma - elszámolásra benyújtott</t>
  </si>
  <si>
    <t>1.2.2.B. A fakultatív előkészítő tevékenységben részt vett diákok száma - elfogadott</t>
  </si>
  <si>
    <t>1.2.2.C. A diáklétszám eltérésének indoklása</t>
  </si>
  <si>
    <t>1.2.2.D. A diáklétszám eltérésének indokoltsága</t>
  </si>
  <si>
    <t>2.1.4.A. A tanulmányi kiránduláson részt vett diákok száma - elszámolásra benyújtott</t>
  </si>
  <si>
    <t>2.1.4.B. A tanulmányi kiránduláson részt vett diákok száma - elfogadott</t>
  </si>
  <si>
    <t>2.1.5.A. A tanulmányi kiránduláson részt vett kísérőtanárok száma - elszámolásra benyújtott</t>
  </si>
  <si>
    <t>2.1.5.B. A tanulmányi kiránduláson részt vett kísérőtanárok száma - elfogadott</t>
  </si>
  <si>
    <t>3.1.3.A. A HATÁRTALANUL! értékelő órán részt vett diákok száma - elszámolásra benyújtott</t>
  </si>
  <si>
    <t>3.1.3.B. A HATÁRTALANUL! értékelő órán részt vett diákok száma - elfogadott</t>
  </si>
  <si>
    <t>3.1.3.C. A diáklétszám eltérésének indoklása</t>
  </si>
  <si>
    <t>3.1.3.D. A diáklétszám eltérésének indokoltsága</t>
  </si>
  <si>
    <t>3.1.4.A. A HATÁRTALANUL! értékelő órán részt vett kísérőtanárok száma - elszámolásra benyújtott</t>
  </si>
  <si>
    <t>3.1.4.B. A HATÁRTALANUL! értékelő órán részt vett kísérőtanárok száma - elfogadott</t>
  </si>
  <si>
    <t>3.1.4.C. A kísérőtanár-létszám eltérésének indoklása</t>
  </si>
  <si>
    <t>3.1.4.D. A kísérőtanár-létszám eltérésének indokoltsága</t>
  </si>
  <si>
    <t>30 nap</t>
  </si>
  <si>
    <t>15 nap</t>
  </si>
  <si>
    <t>5.1.A. A kötelezően benyújtandó videódokumentáció benyújtása</t>
  </si>
  <si>
    <t>TARTALOM - A projekt rövid értékelése</t>
  </si>
  <si>
    <t>TARTALOM - A tanulmányi kirándulás meghatározó eseménye, élménye, története</t>
  </si>
  <si>
    <t>TARTALOM - Javaslatok</t>
  </si>
  <si>
    <t>TARTALOM - A kötelező HATÁRTALANUL! előkészítő órát tartó személyek száma összesen</t>
  </si>
  <si>
    <t>TARTALOM - A HATÁRTALANUL! előkészítő óra menete</t>
  </si>
  <si>
    <t>TARTALOM - A HATÁRTALANUL! előkészítő órán alkalmazott pedagógiai módszerek</t>
  </si>
  <si>
    <t>TARTALOM - Fakultatív előkészítő tevékenység típusa</t>
  </si>
  <si>
    <t>TARTALOM - Fakultatív előkészítő tevékenység leírása</t>
  </si>
  <si>
    <t>TARTALOM - A HATÁRTALANUL! értékelő óra menete</t>
  </si>
  <si>
    <t>TARTALOM - A HATÁRTALANUL! értékelő órán alkalmazott pedagógiai módszerek</t>
  </si>
  <si>
    <t>TARTALOM - A Nemzeti összetartozás – HATÁRTALANUL! című témanap menete</t>
  </si>
  <si>
    <t>TARTALOM - A bemutató előadás időtartama</t>
  </si>
  <si>
    <t>TARTALOM - Fakultatív előkészítő tevékenység időtartama</t>
  </si>
  <si>
    <t>Válassza ki a legördülő menükből a tanulmányi kirándulás kezdő és befejező időpontját, valamint az előkészítő és értékelő szakasz során megvalósított kötelező és fakultatív tevékenységek időpontjait (év, hónap, nap). Az események ütemezésénél vegye figyelembe a támogatási szerződésben rögzített időpontokat és a pályázati felhívásban meghatározott időkorlátokat.</t>
  </si>
  <si>
    <t>1.1.3.A. A HATÁRTALANUL! előkészítő órán részt vett diákok száma - elszámolásra benyújtott</t>
  </si>
  <si>
    <t>TARTALOM - A HATÁRTALANUL! előkészítő órát tartó személy - név</t>
  </si>
  <si>
    <t>TARTALOM - A HATÁRTALANUL! előkészítő órát tartó személy - oktató/külső szakértő</t>
  </si>
  <si>
    <t>TARTALOM - A HATÁRTALANUL! előkészítő órát tartó személy - lakhely</t>
  </si>
  <si>
    <t>TARTALOM - A HATÁRTALANUL! előkészítő órát tartó személy - születési év</t>
  </si>
  <si>
    <t>TARTALOM - A HATÁRTALANUL! előkészítő órát tartó személy - szakterület/foglalkozás/kompetenciaterület</t>
  </si>
  <si>
    <t>TARTALOM - Település</t>
  </si>
  <si>
    <t>TARTALOM - Helyszín</t>
  </si>
  <si>
    <t>TARTALOM - Szálláshely</t>
  </si>
  <si>
    <t>TARTALOM - Programelem szöveges</t>
  </si>
  <si>
    <t>TARTALOM - Programelem - Témához kapcsolódás - elszámolásra benyújtott</t>
  </si>
  <si>
    <t>TARTALOM - Programelem - Közös - elszámolásra benyújtott</t>
  </si>
  <si>
    <t>TARTALOM - Programelem - Hasznos - elszámolásra benyújtott</t>
  </si>
  <si>
    <t>TARTALOM - Programelem - Tananyaghoz kapcsolódás - elszámolásra benyújtott</t>
  </si>
  <si>
    <t>TARTALOM - Programelem - Elmélyítés - elszámolásra benyújtott</t>
  </si>
  <si>
    <t>TARTALOM - Programelem - Részvétel magyarsághoz kapcsolódó helyi ünnepségen - elszámolásra benyújtott</t>
  </si>
  <si>
    <t>TARTALOM - Programelem - Témához kapcsolódás - elfogadott</t>
  </si>
  <si>
    <t>TARTALOM - Programelem - Közös - elfogadott</t>
  </si>
  <si>
    <t>TARTALOM - Programelem - Hasznos - elfogadott</t>
  </si>
  <si>
    <t>TARTALOM - Programelem - Tananyaghoz kapcsolódás - elfogadott</t>
  </si>
  <si>
    <t>TARTALOM - Programelem - Elmélyítés - elfogadott</t>
  </si>
  <si>
    <t>TARTALOM - Programelem - Részvétel magyarsághoz kapcsolódó helyi ünnepségen - elfogadott</t>
  </si>
  <si>
    <t xml:space="preserve">Az első oszlopba írja be a fakultatív előkészítő tevékenység típusát (pl. iskolai vetélkedő, testvériskola diákjaival közös program stb.), majd a második oszlopban mutassa be a tevékenység menetét, a tevékenységek ívét. Foglalja össze a legfontosabb információkat, gondolatokat, amelyek a fakultatív előkészítő tevékenység során a diákok számára átadásra kerültek. Ismertesse a megvalósított feladatokat, valamint térjen ki azok összefüggéseire, céljaira, módszereire, eszközeire és az elért eredményeire (legfeljebb 700 leütés – szóközzel – terjedelemben). </t>
  </si>
  <si>
    <t>TARTALOM - Programelem - elfogadott</t>
  </si>
  <si>
    <t>a témanapon részt vett, az intézményben tanuló diák</t>
  </si>
  <si>
    <t>5.2.9.</t>
  </si>
  <si>
    <r>
      <t xml:space="preserve">A </t>
    </r>
    <r>
      <rPr>
        <b/>
        <i/>
        <sz val="9"/>
        <rFont val="Verdana"/>
        <family val="2"/>
        <charset val="238"/>
      </rPr>
      <t>Nemzeti összetartozás – HATÁRTALANUL!</t>
    </r>
    <r>
      <rPr>
        <b/>
        <sz val="9"/>
        <rFont val="Verdana"/>
        <family val="2"/>
        <charset val="238"/>
      </rPr>
      <t xml:space="preserve"> című témanapon részt vett diákok száma:</t>
    </r>
  </si>
  <si>
    <t>TARTALOM - A Nemzeti összetartozás – HATÁRTALANUL! című témanapon részt vett diákok száma</t>
  </si>
  <si>
    <t>TARTALOM - Sajtómegjelenések - Megjelenés helye</t>
  </si>
  <si>
    <t>TARTALOM - Sajtómegjelenések - Megjelenés időpontja</t>
  </si>
  <si>
    <t>TARTALOM - Sajtómegjelenések - Megjelenés típusa</t>
  </si>
  <si>
    <t>TARTALOM - Sajtómegjelenések - Elfogadott</t>
  </si>
  <si>
    <t>TARTALOM - Utazásszervezés - Az utazás megszervezése</t>
  </si>
  <si>
    <t>TARTALOM - Utazásszervezés - Az utazásszervező szervezet/vállalkozás neve</t>
  </si>
  <si>
    <t>TARTALOM - Utazásszervezés - Az utazásszervező szervezet/vállalkozás települése</t>
  </si>
  <si>
    <t>TARTALOM - Utazásszervezés - Az utazásszervező szervezet/vállalkozás honlapjának címe</t>
  </si>
  <si>
    <t>TARTALOM - Utazásszervezés - Az utazásszervező szervezet/vállalkozás e-mail címe</t>
  </si>
  <si>
    <t>TARTALOM - Utazásszervezés - A kapott szolgáltatás minőségének értékelése</t>
  </si>
  <si>
    <t>személyszállítás összesen</t>
  </si>
  <si>
    <t>szálláshely összesen</t>
  </si>
  <si>
    <t>TARTALOM - Személyszállítás - A személyszállítást biztosító szervezet/vállalkozás neve</t>
  </si>
  <si>
    <t>TARTALOM - Személyszállítás - A személyszállítást biztosító szervezet/vállalkozás települése</t>
  </si>
  <si>
    <t>TARTALOM - Személyszállítás - A személyszállítást biztosító szervezet/vállalkozás honlapjának címe</t>
  </si>
  <si>
    <t>TARTALOM - Személyszállítás - A személyszállítást biztosító szervezet/vállalkozás e-mail címe</t>
  </si>
  <si>
    <t>TARTALOM - Személyszállítás - A kapott szolgáltatás minőségének értékelése</t>
  </si>
  <si>
    <t>TARTALOM - Szálláshely - A szálláshely típusa</t>
  </si>
  <si>
    <t>TARTALOM - Szálláshely - A szálláshely neve</t>
  </si>
  <si>
    <t>TARTALOM - Szálláshely - A szálláshely települése (magyarul)</t>
  </si>
  <si>
    <t>TARTALOM - Szálláshely - A szálláshely honlapjának címe</t>
  </si>
  <si>
    <t>TARTALOM - Szálláshely - A szálláshely e-mail címe</t>
  </si>
  <si>
    <t>TARTALOM - Szálláshely - A szálláshely értékelése</t>
  </si>
  <si>
    <t>TARTALOM - Szálláshely - A szálláshelyen töltött éjszakák száma</t>
  </si>
  <si>
    <t>TARTALOM - Személyszállítás - Igénybe vett összesen</t>
  </si>
  <si>
    <t>TARTALOM - Szálláshely - Igénybe vett összesen</t>
  </si>
  <si>
    <t>Az utazásszervező szervezet/vállalkozás neve</t>
  </si>
  <si>
    <t>Az utazásszervező szervezet/vállalkozás települése</t>
  </si>
  <si>
    <t>Az utazásszervező szervezet/vállalkozás honlapjának címe</t>
  </si>
  <si>
    <t>Az utazásszervező szervezet/vállalkozás e-mail címe</t>
  </si>
  <si>
    <t>A kapott szolgáltatás minőségének értékelése</t>
  </si>
  <si>
    <t>A személyszállítást biztosító szervezet/vállalkozás e-mail címe</t>
  </si>
  <si>
    <t>A személyszállítást biztosító szervezet/vállalkozás honlapjának címe</t>
  </si>
  <si>
    <t>A személyszállítást biztosító szervezet/vállalkozás települése</t>
  </si>
  <si>
    <t>A személyszállítást biztosító szervezet/vállalkozás neve</t>
  </si>
  <si>
    <t>A szálláshely típusa</t>
  </si>
  <si>
    <t>A szálláshely neve</t>
  </si>
  <si>
    <t>A szálláshely települése (magyarul)</t>
  </si>
  <si>
    <t>A szálláshely honlapjának címe</t>
  </si>
  <si>
    <t>A szálláshely e-mail címe</t>
  </si>
  <si>
    <t>A szálláshely értékelése</t>
  </si>
  <si>
    <t>A szálláshelyen töltött éjszakák száma</t>
  </si>
  <si>
    <t>TARTALOM - Kísérőtanár - Név</t>
  </si>
  <si>
    <t>TARTALOM - Kísérőtanár - Munkakör</t>
  </si>
  <si>
    <t>TARTALOM - Kísérőtanár - Lakhely</t>
  </si>
  <si>
    <t>TARTALOM - Kísérőtanár - Születési év</t>
  </si>
  <si>
    <t>TARTALOM - Kísérőtanár - Intézmény alkalmazásában - év</t>
  </si>
  <si>
    <t>TARTALOM - Kísérőtanár - Intézmény alkalmazásában - hónap</t>
  </si>
  <si>
    <t>TARTALOM - Kísérőtanár - Oktatási azonosító</t>
  </si>
  <si>
    <t>2.2.2.B. Tematikus elfogadott programelemek száma (pontszámhoz)</t>
  </si>
  <si>
    <t>2.2.1. Elfogadott programelemek száma (pontszámhoz)</t>
  </si>
  <si>
    <t>2.2.3.B. Elfogadott közös tevékenységek száma (pontszámhoz)</t>
  </si>
  <si>
    <t>2.2.4.B. Elfogadott hasznos tevékenységek száma (pontszámhoz)</t>
  </si>
  <si>
    <t>2.2.5.B. Tananyaghoz kapcsolódó elfogadott programelemek száma (pontszámhoz)</t>
  </si>
  <si>
    <t>2.2.6.B. Elfogadott elmélyítést segítő módszerek száma (pontszámhoz)</t>
  </si>
  <si>
    <t>2.2.7.B. Elfogadott, ünnepekhez kapcsolódó tevékenységek száma (pontszámhoz)</t>
  </si>
  <si>
    <t>Amennyiben a témanapot kevesebb, mint 1 teljes tanítási nap (legalább3 foglalkozási óra) időtartamban tartották meg, indokolja az eltérést (legfeljebb 350 leütés – szóközzel – terjedelemben).</t>
  </si>
  <si>
    <t>Fakultatív előkészítő tevékenység helyszíne:</t>
  </si>
  <si>
    <t>Tevékenység helyszíne</t>
  </si>
  <si>
    <t>iskolában és iskolán kívül a következő helyszínen:</t>
  </si>
  <si>
    <t>Iskolán kívüli tevékenység helyszíne</t>
  </si>
  <si>
    <t>3.2.10.</t>
  </si>
  <si>
    <t>iskolában</t>
  </si>
  <si>
    <t>iskolán kívül a következő helyszínen:</t>
  </si>
  <si>
    <t>Az első oszlopban válassza ki a legördülő menüből a lezajlott fakultatív előkészítő tevékenység helyszínét. Amennyiben a tevékenység iskolán kívül (is) került lebonyolításra, a második oszlopban nevezze meg a helyszínt.</t>
  </si>
  <si>
    <t>TARTALOM - Fakultatív előkészítő tevékenység helyszíne (kategória)</t>
  </si>
  <si>
    <t>TARTALOM - Fakultatív előkészítő tevékenység helyszíne (iskolán kívüli helyszín megnevezése)</t>
  </si>
  <si>
    <t>5.2.10.</t>
  </si>
  <si>
    <t>5.2.11.</t>
  </si>
  <si>
    <r>
      <t xml:space="preserve">A </t>
    </r>
    <r>
      <rPr>
        <b/>
        <i/>
        <sz val="9"/>
        <rFont val="Verdana"/>
        <family val="2"/>
        <charset val="238"/>
      </rPr>
      <t>Nemzeti összetartozás – HATÁRTALANUL!</t>
    </r>
    <r>
      <rPr>
        <b/>
        <sz val="9"/>
        <rFont val="Verdana"/>
        <family val="2"/>
        <charset val="238"/>
      </rPr>
      <t xml:space="preserve"> című témanap kapcsán benyújtott pedagógiai program:</t>
    </r>
  </si>
  <si>
    <t>6.2.2.</t>
  </si>
  <si>
    <t>A sajtómegjelenés(ek) megjelenési időpont-eltérésének indoklása:</t>
  </si>
  <si>
    <t>Kötelező kommunikációs tevékenységek</t>
  </si>
  <si>
    <t>Fakultatív tevékenység: sajtómegjelenések</t>
  </si>
  <si>
    <t>Fakultatív tevékenység: bemutató előadás</t>
  </si>
  <si>
    <t>6.2.3.</t>
  </si>
  <si>
    <t>6.2.4.</t>
  </si>
  <si>
    <t>6.2.5.</t>
  </si>
  <si>
    <t>6.2.6.</t>
  </si>
  <si>
    <t>6.2.7.</t>
  </si>
  <si>
    <t>6.2.8.</t>
  </si>
  <si>
    <t>6.2.9.</t>
  </si>
  <si>
    <t>6.2.10.</t>
  </si>
  <si>
    <t>6.2.11.</t>
  </si>
  <si>
    <t>6.3.</t>
  </si>
  <si>
    <t>6.3.1.</t>
  </si>
  <si>
    <t>6.3.2.</t>
  </si>
  <si>
    <t>Amennyiben a teljesített sajtómegjelenések bármelyike nem az utazást megelőző 30 nap és a hazaérkezést követő 30 nap közötti időszakban történt, indokolja az eltérést (legfeljebb 350 leütés – szóközzel – terjedelemben).</t>
  </si>
  <si>
    <t>A teljesített sajtómegjelenéseket soronként tüntesse fel a táblázatban. Amennyiben egy sajtótermékben több alkalommal jelent meg ugyanaz a hír, kérjük, minden alkalmat külön sorban jelöljön. FIGYELEM! A sajtómegjelenés(eke)t az utazást megelőző 30. nap és a hazaérkezést követő 30. nap közötti időszakban kell megvalósítani. Amennyiben pályázatában nem vállalt sajtómegjelenést, hagyja üresen az alábbi táblázatot.</t>
  </si>
  <si>
    <t>időpont-eltérések száma auto</t>
  </si>
  <si>
    <r>
      <t xml:space="preserve">Megjelenés időpontja 
</t>
    </r>
    <r>
      <rPr>
        <sz val="9"/>
        <rFont val="Verdana"/>
        <family val="2"/>
        <charset val="238"/>
      </rPr>
      <t>(év.hónap.nap)</t>
    </r>
  </si>
  <si>
    <r>
      <t xml:space="preserve">A </t>
    </r>
    <r>
      <rPr>
        <b/>
        <i/>
        <sz val="9"/>
        <rFont val="Verdana"/>
        <family val="2"/>
        <charset val="238"/>
      </rPr>
      <t>Nemzeti összetartozás – HATÁRTALANUL!</t>
    </r>
    <r>
      <rPr>
        <b/>
        <sz val="9"/>
        <rFont val="Verdana"/>
        <family val="2"/>
        <charset val="238"/>
      </rPr>
      <t xml:space="preserve"> című témanap kapcsán benyújtott munkaterv:</t>
    </r>
  </si>
  <si>
    <t>A CD-n/DVD-n és elektronikusan megküldött dokumentumok összefoglaló listája</t>
  </si>
  <si>
    <t>TARTALOM - HATÁRTALANUL! előkészítő óra kapcsán benyújtott fényképek száma</t>
  </si>
  <si>
    <t>TARTALOM - HATÁRTALANUL! Fakultatív előkészítő tevékenység kapcsán benyújtott fényképek száma</t>
  </si>
  <si>
    <t>TARTALOM - HATÁRTALANUL! Tanulmányi kirándulás kapcsán benyújtott fényképek száma</t>
  </si>
  <si>
    <t>TARTALOM - HATÁRTALANUL! értékelő óra kapcsán benyújtott fényképek száma</t>
  </si>
  <si>
    <t>TARTALOM - Témanap kapcsán benyújtott fényképek száma</t>
  </si>
  <si>
    <t>TARTALOM - Bemutató előadás kapcsán benyújtott fényképek száma</t>
  </si>
  <si>
    <t>A tanulmányi kirándulás témája:</t>
  </si>
  <si>
    <t>Amennyiben a tanulmányi kirándulás egy téma köré szerveződött, nevezze meg a témát (legfeljebb 100 leütés – szóközzel – terjedelemben).</t>
  </si>
  <si>
    <t>Számla száma</t>
  </si>
  <si>
    <t>Számla kelte</t>
  </si>
  <si>
    <t>Kifizetés típusa</t>
  </si>
  <si>
    <t>Távolság</t>
  </si>
  <si>
    <t>1.1. autóbusz/mikrobusz</t>
  </si>
  <si>
    <t>1.2. autóbusz/mikrobusz</t>
  </si>
  <si>
    <t>1.3. autóbusz/mikrobusz</t>
  </si>
  <si>
    <t>1.4. autóbusz/mikrobusz</t>
  </si>
  <si>
    <t>1.5. autóbusz/mikrobusz</t>
  </si>
  <si>
    <t>FIGYELEM! Az elszámolni kívánt összeget adja meg. Szállásköltség kapcsán a személyek száma nem lehet magasabb, mint a jelenléti ív alapján igazolt résztvevői létszám, az éjszakák száma és az egységár nem lehet magasabb, mint a számlán szereplő éjszakák száma és egységár.</t>
  </si>
  <si>
    <t>Elszámolásra benyújtott utazási költség összesen</t>
  </si>
  <si>
    <t>Elszámolásra benyújtott szállásköltség összesen</t>
  </si>
  <si>
    <t>FIGYELEM! Az elszámolni kívánt összeget adja meg. Autóbusz/mikrobusz költsége kapcsán a távolság nem lehet magasabb, mint a menetlevélen szereplő km, és a km egységár nem lehet magasabb, mint a számlán szereplő km egységár.</t>
  </si>
  <si>
    <t>3.1. szállás</t>
  </si>
  <si>
    <t>3.2. szállás</t>
  </si>
  <si>
    <t>3.3. szállás</t>
  </si>
  <si>
    <t>3.4. szállás</t>
  </si>
  <si>
    <t>3.5. szállás</t>
  </si>
  <si>
    <t>A blogra vezető link:</t>
  </si>
  <si>
    <t>ELSZÁMOLÁS - ELLENŐRZÖTT</t>
  </si>
  <si>
    <t>Kifizetést igazoló bizonylat azonosítószáma</t>
  </si>
  <si>
    <t>Kifizetést igazoló bizonylat 
azonosítószáma</t>
  </si>
  <si>
    <t>Menetlevél azonosítószáma</t>
  </si>
  <si>
    <t>Menetjegy azonosítószáma</t>
  </si>
  <si>
    <t>banki</t>
  </si>
  <si>
    <t>pénztári</t>
  </si>
  <si>
    <t>3.1. A HATÁRTALANUL! értékelő óra megvalósítása - ellenőrzés</t>
  </si>
  <si>
    <t>1.1. A HATÁRTALANUL! előkészítő óra megvalósítása - ellenőrzés</t>
  </si>
  <si>
    <t>3.2.3. Benyújtott pedagógiai program - ellenőrzés</t>
  </si>
  <si>
    <t>3.2.4. Benyújtott munkaterv - ellenőrzés</t>
  </si>
  <si>
    <t>5.2.A. Projektnapló elérhetősége - ha elektronikus</t>
  </si>
  <si>
    <t>5.2.B. Projektnapló - ellenőrzés</t>
  </si>
  <si>
    <t>5.1.B. A kötelezően benyújtandó videódokumentáció - ellenőrzés</t>
  </si>
  <si>
    <t>TARTALOM - A tanulmányi kirándulás témája</t>
  </si>
  <si>
    <t>TARTALOM - A tanulmányi kirándulás témája kapcsán elfogadott - értékelő megjegyzése</t>
  </si>
  <si>
    <t>Eltérés a támogatási szerződés fősoraiban meghatározott összegektől:</t>
  </si>
  <si>
    <r>
      <t xml:space="preserve">FIGYELEM! Az elszámolni kívánt összeget adja meg. Vonatjegy(ek) költsége kapcsán a személyek száma és az egységár nem lehet magasabb, mint a </t>
    </r>
    <r>
      <rPr>
        <i/>
        <sz val="7"/>
        <color indexed="10"/>
        <rFont val="Verdana"/>
        <family val="2"/>
        <charset val="238"/>
      </rPr>
      <t xml:space="preserve">menetjegyen/számlán </t>
    </r>
    <r>
      <rPr>
        <i/>
        <sz val="7"/>
        <color indexed="10"/>
        <rFont val="Verdana"/>
        <family val="2"/>
        <charset val="238"/>
      </rPr>
      <t>szereplő személyek száma és egységár.</t>
    </r>
  </si>
  <si>
    <t>4.3.A. Bemutató előadás megvalósítása</t>
  </si>
  <si>
    <t>4.3.B. Bemutató előadás megvalósítása - ellenőrzés</t>
  </si>
  <si>
    <t>4.3.1.A. A bemutató előadás időpontja - év</t>
  </si>
  <si>
    <t>4.3.1.B. A bemutató előadás időpontja - hónap</t>
  </si>
  <si>
    <t>4.3.1.C. A bemutató előadás időpontja - nap</t>
  </si>
  <si>
    <t>4.3.1.D. Az időpont eltérésének indoklása</t>
  </si>
  <si>
    <t>4.3.1.E. Az időpont eltérésének indokoltsága</t>
  </si>
  <si>
    <t>4.3.2.A. A bemutató előadáson részt vett (utazó) diákok száma - elszámolásra benyújtott</t>
  </si>
  <si>
    <t>4.3.2.B. A bemutató előadáson részt vett (utazó) diákok száma - elfogadott</t>
  </si>
  <si>
    <t>4.3.2.C. A diáklétszám eltérésének indoklása</t>
  </si>
  <si>
    <t>4.3.2.D. A diáklétszám eltérésének indokoltsága</t>
  </si>
  <si>
    <t>4.3.3.A. A bemutató előadáson részt vett kísérőtanárok száma - elszámolásra benyújtott</t>
  </si>
  <si>
    <t>4.3.3.B. A bemutató előadáson részt vett kísérőtanárok száma - elfogadott</t>
  </si>
  <si>
    <t>4.3.3.C. A kísérőtanár-létszám eltérésének indoklása</t>
  </si>
  <si>
    <t>4.3.3.D. A kísérőtanár-létszám eltérésének indokoltsága</t>
  </si>
  <si>
    <t>4.3.4.A. A bemutató előadáson részt vett (az utazáson részt nem vett) diákok száma</t>
  </si>
  <si>
    <t>4.3.4.B. A résztvevői létszám eltérésének indoklása</t>
  </si>
  <si>
    <t>4.3.4.C. A résztvevői létszám eltérésének indokoltsága</t>
  </si>
  <si>
    <t>4.4.1.A. Elszámolásra benyújtott sajtómegjelenések száma</t>
  </si>
  <si>
    <t>4.4.1.B. Benyújtott sajtómegjelenések - nem megfelelő időszakban</t>
  </si>
  <si>
    <t>4.4.1.C. Benyújtott sajtómegjelenések - időpont eltérésének indoklása</t>
  </si>
  <si>
    <t>4.4.1.D. Benyújtott sajtómegjelenések - időpont eltérésének indokoltsága</t>
  </si>
  <si>
    <t>4.4.1.E. Benyújtott sajtómegjelenések - ellenőrzés</t>
  </si>
  <si>
    <t>UTAZÁSSZERVEZÉS</t>
  </si>
  <si>
    <t>SZEMÉLYSZÁLLÍTÁS</t>
  </si>
  <si>
    <t>SZÁLLÁSHELY</t>
  </si>
  <si>
    <t>PB - Elszámolásra benyújtott utazási költség összesen</t>
  </si>
  <si>
    <t>PB - Elszámolásra benyújtott szállásköltség összesen</t>
  </si>
  <si>
    <t>Az utazáson részt vevő diákok száma</t>
  </si>
  <si>
    <t>TARTALOM - Projektben részt vett diák összesen - benyújtott elszámolás alapján</t>
  </si>
  <si>
    <t>TARTALOM - Projektben részt vett kísérőtanár összesen - benyújtott elszámolás alapján</t>
  </si>
  <si>
    <t>TARTALOM - Benyújtott segédanyagok - HATÁRTALANUL! előkészítő óra</t>
  </si>
  <si>
    <t>TARTALOM - Benyújtott segédanyagok - Fakultatív előkészítő tevékenység</t>
  </si>
  <si>
    <t>TARTALOM - Benyújtott segédanyagok - Tanulmányi kirándulás</t>
  </si>
  <si>
    <t>TARTALOM - Benyújtott segédanyagok - HATÁRTALANUL! értékelő óra</t>
  </si>
  <si>
    <t>TARTALOM - Benyújtott segédanyagok - Témanap</t>
  </si>
  <si>
    <t>TARTALOM - Feltölthető segédanyagok - HATÁRTALANUL! előkészítő óra</t>
  </si>
  <si>
    <t>TARTALOM - Feltölthető segédanyagok - Fakultatív előkészítő tevékenység</t>
  </si>
  <si>
    <t>TARTALOM - Feltölthető segédanyagok - Tanulmányi kirándulás</t>
  </si>
  <si>
    <t>TARTALOM - Feltölthető segédanyagok - HATÁRTALANUL! értékelő óra</t>
  </si>
  <si>
    <t>TARTALOM - Feltölthető segédanyagok - Témanap</t>
  </si>
  <si>
    <t>PB - Eltérés a támogatási szerződés fősoraiban meghatározott összegektől - indoklás</t>
  </si>
  <si>
    <t>PB - Eltérés a támogatási szerződés fősoraiban meghatározott összegektől - indokoltság</t>
  </si>
  <si>
    <t>Írja be, hogy a lezajlott Nemzeti összetartozás – HATÁRTALANUL! című témanapon hány diák vett részt. FIGYELEM! A rendezvény valamennyi résztvevőjével – ne csak az utazáson részt vevőkkel – számoljon.</t>
  </si>
  <si>
    <t>A bemutató előadáson részt vett (az utazáson részt nem vett) diákok száma:</t>
  </si>
  <si>
    <t>A bemutató előadáson részt vett (utazó) diákok száma:</t>
  </si>
  <si>
    <t>2.1. A tanulmányi kirándulás megvalósítása - ellenőrzés</t>
  </si>
  <si>
    <t>A projekt jelenléti ívének kitöltése előtt töltse ki a 2. sz. munkalapon található adatmezőket (a Támogatott adatai). Elektronikusan töltse ki a jelenléti ív sárga mezőit: a projektesemények dátumát, a résztvevők nevét, jelölje részvételüket az egyes projekteseményekben. Ezt követően nyomtassa ki a jelenléti ívet és írassa alá a résztvevőkkel. FIGYELEM! A papír-alapú (kinyomtatott) és az elektronikus (az alábbi táblázat) jelenléti íven szereplő adatoknak meg kell egyezniük. Kérjük, a fel nem használt sorokat hagyja üresen!</t>
  </si>
  <si>
    <r>
      <rPr>
        <b/>
        <sz val="9"/>
        <rFont val="Verdana"/>
        <family val="2"/>
        <charset val="238"/>
      </rPr>
      <t>FIGYELEM!</t>
    </r>
    <r>
      <rPr>
        <sz val="9"/>
        <rFont val="Verdana"/>
        <family val="2"/>
        <charset val="238"/>
      </rPr>
      <t xml:space="preserve"> Fakultatívan, CD-n/DVD-n benyújthatóak a projekt során alkalmazott segédanyagok (pl. óravázlat, PowerPoint bemutató, elmélyítést szolgáló kérdőívek, tesztek, felmérések kérdései, adatlapja, értékelése, iskolaújság stb.).</t>
    </r>
  </si>
  <si>
    <t>max. 35 pont az összeg nélkül (összeg az ellenőrzőlapon)</t>
  </si>
  <si>
    <t>összeg az ellenőrzőlapon</t>
  </si>
  <si>
    <t>nonprofit szálláshely (pl. kollégium, gyermekotthon, egyházi szállás stb.)</t>
  </si>
  <si>
    <t>V-01</t>
  </si>
  <si>
    <r>
      <t xml:space="preserve">1.) Töltse ki a </t>
    </r>
    <r>
      <rPr>
        <b/>
        <i/>
        <sz val="7"/>
        <color indexed="10"/>
        <rFont val="Verdana"/>
        <family val="2"/>
        <charset val="238"/>
      </rPr>
      <t xml:space="preserve">2. sz. munkalapon a Támogatott adataira </t>
    </r>
    <r>
      <rPr>
        <i/>
        <sz val="7"/>
        <color indexed="10"/>
        <rFont val="Verdana"/>
        <family val="2"/>
        <charset val="238"/>
      </rPr>
      <t xml:space="preserve">vonatkozó mezőket (a 2.1. pontban). A lap alján, a narancssárga fülekre kattintva válthat a munkalapok között. A sárga mezőkbe felvitt adatok automatikusan kitöltődnek az adatlap szürke mezőiben is. </t>
    </r>
    <r>
      <rPr>
        <b/>
        <i/>
        <sz val="7"/>
        <color indexed="10"/>
        <rFont val="Verdana"/>
        <family val="2"/>
        <charset val="238"/>
      </rPr>
      <t xml:space="preserve">
</t>
    </r>
    <r>
      <rPr>
        <i/>
        <sz val="7"/>
        <color indexed="10"/>
        <rFont val="Verdana"/>
        <family val="2"/>
        <charset val="238"/>
      </rPr>
      <t xml:space="preserve">2.) Töltse ki a </t>
    </r>
    <r>
      <rPr>
        <b/>
        <i/>
        <sz val="7"/>
        <color indexed="10"/>
        <rFont val="Verdana"/>
        <family val="2"/>
        <charset val="238"/>
      </rPr>
      <t xml:space="preserve">Jelenléti ív c. munkalap </t>
    </r>
    <r>
      <rPr>
        <i/>
        <sz val="7"/>
        <color indexed="10"/>
        <rFont val="Verdana"/>
        <family val="2"/>
        <charset val="238"/>
      </rPr>
      <t xml:space="preserve">adatmezőit, </t>
    </r>
    <r>
      <rPr>
        <b/>
        <i/>
        <sz val="7"/>
        <color indexed="10"/>
        <rFont val="Verdana"/>
        <family val="2"/>
        <charset val="238"/>
      </rPr>
      <t>nyomtassa ki a jelenléti ívet</t>
    </r>
    <r>
      <rPr>
        <i/>
        <sz val="7"/>
        <color indexed="10"/>
        <rFont val="Verdana"/>
        <family val="2"/>
        <charset val="238"/>
      </rPr>
      <t xml:space="preserve"> és írassa alá a résztvevőkkel, majd a jelenléti ív minden oldalát a megfelelő helyen lássa el a Támogatott törvényes képviselőjének aláírásával, pecsétjével és a dátummal. 
3.) </t>
    </r>
    <r>
      <rPr>
        <b/>
        <i/>
        <sz val="7"/>
        <color indexed="10"/>
        <rFont val="Verdana"/>
        <family val="2"/>
        <charset val="238"/>
      </rPr>
      <t>Töltse ki a Tartalmi és pénzügyi beszámoló 2-8. sz. munkalapjain</t>
    </r>
    <r>
      <rPr>
        <i/>
        <sz val="7"/>
        <color indexed="10"/>
        <rFont val="Verdana"/>
        <family val="2"/>
        <charset val="238"/>
      </rPr>
      <t xml:space="preserve"> található sárga adatmezőket a kérdések sorrendjét követve.
4.) A 2-8. sz munkalapok adatmezőinek kitöltését követően </t>
    </r>
    <r>
      <rPr>
        <b/>
        <i/>
        <sz val="7"/>
        <color indexed="10"/>
        <rFont val="Verdana"/>
        <family val="2"/>
        <charset val="238"/>
      </rPr>
      <t>nyomtassa ki az 1 sz. munkalapot</t>
    </r>
    <r>
      <rPr>
        <i/>
        <sz val="7"/>
        <color indexed="10"/>
        <rFont val="Verdana"/>
        <family val="2"/>
        <charset val="238"/>
      </rPr>
      <t xml:space="preserve">, azaz a Tartalmi és pénzügyi beszámoló első oldalát (A Támogatott törvényes képviselőjének nyilatkozata), majd lássa el a Támogatott törvényes képviselőjének aláírásával, pecsétjével és a dátummal. FIGYELEM! A Tartalmi és pénzügyi beszámoló 2-8. sz. munkalapjait nem kell kinyomtatnia!
5.) Utolsó lépésként </t>
    </r>
    <r>
      <rPr>
        <b/>
        <i/>
        <sz val="7"/>
        <color indexed="10"/>
        <rFont val="Verdana"/>
        <family val="2"/>
        <charset val="238"/>
      </rPr>
      <t>írja ki egy CD/DVD-re ezt a kitöltött Excel-fájlt</t>
    </r>
    <r>
      <rPr>
        <i/>
        <sz val="7"/>
        <color indexed="10"/>
        <rFont val="Verdana"/>
        <family val="2"/>
        <charset val="238"/>
      </rPr>
      <t xml:space="preserve"> *.xls vagy *.xlsx formátumban.</t>
    </r>
    <r>
      <rPr>
        <b/>
        <i/>
        <sz val="7"/>
        <color indexed="10"/>
        <rFont val="Verdana"/>
        <family val="2"/>
        <charset val="238"/>
      </rPr>
      <t/>
    </r>
  </si>
  <si>
    <r>
      <rPr>
        <b/>
        <i/>
        <sz val="7"/>
        <color indexed="10"/>
        <rFont val="Verdana"/>
        <family val="2"/>
        <charset val="238"/>
      </rPr>
      <t xml:space="preserve">FIGYELEM! </t>
    </r>
    <r>
      <rPr>
        <i/>
        <sz val="7"/>
        <color indexed="10"/>
        <rFont val="Verdana"/>
        <family val="2"/>
        <charset val="238"/>
      </rPr>
      <t>Az egyes munkalapokon lévő adatmezők egymástól függnek, ezért csak akkor nyomtassa ki a Tartalmi és pénzügyi beszámoló első oldalát (A Támogatott törvényes képviselőjének nyilatkozata), ha a kitöltést minden munkalapon befejezte!</t>
    </r>
  </si>
  <si>
    <t>Írja be az értesítő levélben kapott pályázati szám utolsó négy számjegyét.</t>
  </si>
  <si>
    <t>Foglalja össze a projekt (előkészítő szakasz, tanulmányi kirándulás, értékelő szakasz) legfontosabb eredményeit, tapasztalatait (legfeljebb 1000 leütés – szóközzel – terjedelemben).</t>
  </si>
  <si>
    <t>Mutasson be egy szubjektív élményt/történetet/eseményt, amely a HATÁRTALANUL! tanulmányi kiránduláshoz kapcsolódik (legfeljebb 700 leütés – szóközzel – terjedelemben).</t>
  </si>
  <si>
    <t>A pályázattal kapcsolatos közlendőit, javaslatait ide írhatja be (legfeljebb 500 leütés – szóközzel – terjedelemben). Javaslatait köszönjük! A MEZŐ KITÖLTÉSE NEM KÖTELEZŐ!</t>
  </si>
  <si>
    <t>Amennyiben a bemutató előadáson kevesebb kísérőtanár vett részt, mint a tanulmányi kiránduláson, indokolja az eltérést (legfeljebb 350 leütés – szóközzel – terjedelemben).</t>
  </si>
  <si>
    <t>Amennyiben a bemutató előadáson az előírt 20 diáknál kevesebben vettek részt, indokolja az eltérést (legfeljebb 350 leütés – szóközzel – terjedelemben).</t>
  </si>
  <si>
    <t>PONTSZÁM - A tanulmányi kirándulás célországa</t>
  </si>
  <si>
    <t>PONTSZÁM - Elfogadott közös tevékenységek</t>
  </si>
  <si>
    <t>PONTSZÁM - Elfogadott hasznos tevékenységek</t>
  </si>
  <si>
    <t>PONTSZÁM - Tananyaghoz kapcsolódó elfogadott programelemek</t>
  </si>
  <si>
    <t>PONTSZÁM - Elfogadott elmélyítést segítő módszerek</t>
  </si>
  <si>
    <t>PONTSZÁM - Elfogadott, ünnepekhez kapcsolódó tevékenységek</t>
  </si>
  <si>
    <t>PONTSZÁM - Fakultatívan vállalt témanap</t>
  </si>
  <si>
    <t>PONTSZÁM - Fakultatívan vállalt bemutató előadás</t>
  </si>
  <si>
    <t>PONTSZÁM - Fakultatívan vállalt sajtómegjelenések</t>
  </si>
  <si>
    <t>Fakultatív tevékenység</t>
  </si>
  <si>
    <t>Az ismeretek/tapasztalatok elmélyítése:</t>
  </si>
  <si>
    <t>a tevékenység kapcsolódik a választott témához</t>
  </si>
  <si>
    <t>a tevékenységben magyarországi és külhoni diákok közösen vesznek részt</t>
  </si>
  <si>
    <t>a tevékenységben NEM vesznek részt külhoni diákok</t>
  </si>
  <si>
    <t>a tevékenység NEM eredményez konkrét hasznot egy külhoni magyar közösség számára</t>
  </si>
  <si>
    <t>a tevékenység egy külhoni magyar közösség számára hasznot eredményez</t>
  </si>
  <si>
    <t>a tevékenység közvetlenül kapcsolódik az iskolai tananyaghoz</t>
  </si>
  <si>
    <t>a tevékenység NEM kapcsolódik közvetlenül az iskolai tananyaghoz</t>
  </si>
  <si>
    <t>a tevékenység NEM tartalmaz az ismeretek elmélyítését eredményező pedagógiai módszert</t>
  </si>
  <si>
    <t>a tevékenység az ismeretek elmélyítésére szolgáló pedagógiai módszert tartalmaz</t>
  </si>
  <si>
    <t>a tevékenység NEM tartalmaz a magyarsághoz kapcsolódó helyi ünnepségen való részvételt</t>
  </si>
  <si>
    <t>a tevékenység NEM kapcsolódik a választott témához</t>
  </si>
  <si>
    <t>a tevékenység tartalmaz a magyarsághoz kapcsolódó helyi ünnepségen való részvételt</t>
  </si>
  <si>
    <t>ünnep dátuma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</si>
  <si>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</si>
  <si>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</si>
  <si>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</si>
  <si>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</si>
  <si>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</si>
  <si>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</si>
  <si>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</si>
  <si>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</si>
  <si>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</si>
  <si>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</si>
  <si>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</si>
  <si>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</si>
  <si>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</si>
  <si>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</si>
  <si>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</si>
  <si>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</si>
  <si>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</si>
  <si>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</si>
  <si>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</si>
  <si>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</si>
  <si>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</si>
  <si>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</si>
  <si>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</si>
  <si>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</si>
  <si>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</si>
  <si>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</si>
  <si>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</si>
  <si>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</si>
  <si>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</si>
  <si>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</si>
  <si>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</si>
  <si>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szeptember</t>
  </si>
  <si>
    <t>október</t>
  </si>
  <si>
    <t>november</t>
  </si>
  <si>
    <t>december</t>
  </si>
  <si>
    <t>január</t>
  </si>
  <si>
    <t>február</t>
  </si>
  <si>
    <t>március</t>
  </si>
  <si>
    <t>április</t>
  </si>
  <si>
    <t>május</t>
  </si>
  <si>
    <t>június</t>
  </si>
  <si>
    <t>elfogadott programelem</t>
  </si>
  <si>
    <t>NEM elfogadott programelem</t>
  </si>
  <si>
    <r>
      <t xml:space="preserve">Település </t>
    </r>
    <r>
      <rPr>
        <sz val="9"/>
        <rFont val="Verdana"/>
        <family val="2"/>
        <charset val="238"/>
      </rPr>
      <t>(pl. Szováta):</t>
    </r>
  </si>
  <si>
    <r>
      <t xml:space="preserve">Helyszín </t>
    </r>
    <r>
      <rPr>
        <sz val="9"/>
        <rFont val="Verdana"/>
        <family val="2"/>
        <charset val="238"/>
      </rPr>
      <t>(pl. Medve-tó):</t>
    </r>
  </si>
  <si>
    <t>2. nap</t>
  </si>
  <si>
    <t>A részt vevő diákok tevékenységének bemutatása:</t>
  </si>
  <si>
    <t>3. nap</t>
  </si>
  <si>
    <t>4. nap</t>
  </si>
  <si>
    <t>5. nap</t>
  </si>
  <si>
    <t>6. nap</t>
  </si>
  <si>
    <t>7. nap</t>
  </si>
  <si>
    <t>8. nap</t>
  </si>
  <si>
    <t>9. nap</t>
  </si>
  <si>
    <t>10. nap</t>
  </si>
  <si>
    <t>elfogadott</t>
  </si>
  <si>
    <t>NEM elfogadott</t>
  </si>
  <si>
    <t>nem vonatkozik VAGY kitöltetlen</t>
  </si>
  <si>
    <t>x</t>
  </si>
  <si>
    <t>Előkészítő szakasz</t>
  </si>
  <si>
    <t>Értékelő szakasz</t>
  </si>
  <si>
    <t>n</t>
  </si>
  <si>
    <t>Kommunikáció</t>
  </si>
  <si>
    <t>Fakultatívan vállalt témanap:</t>
  </si>
  <si>
    <t>Fakultatívan vállalt bemutató előadás:</t>
  </si>
  <si>
    <t>Fakultatívan vállalt sajtómegjelenések száma:</t>
  </si>
  <si>
    <t>pontszám</t>
  </si>
  <si>
    <t>auto</t>
  </si>
  <si>
    <t>programelem</t>
  </si>
  <si>
    <t>tematikus</t>
  </si>
  <si>
    <t>Elfogadott programelemek száma:</t>
  </si>
  <si>
    <t>Tematikus elfogadott programelemek száma:</t>
  </si>
  <si>
    <t>hasznos</t>
  </si>
  <si>
    <t>Tananyaghoz kapcsolódó elfogadott programelemek száma:</t>
  </si>
  <si>
    <t>Elfogadott hasznos tevékenységek száma:</t>
  </si>
  <si>
    <t>Elfogadott közös tevékenységek száma:</t>
  </si>
  <si>
    <t>osztó</t>
  </si>
  <si>
    <t>PONTSZÁM - Összesen</t>
  </si>
  <si>
    <t>FIGYELEM! Csak a sárga mezőket töltse ki. Az alábbi leírás szerint járjon el:</t>
  </si>
  <si>
    <t>év</t>
  </si>
  <si>
    <t>A HATÁRTALANUL! előkészítő óra időtartama:</t>
  </si>
  <si>
    <t>hónap</t>
  </si>
  <si>
    <t>A HATÁRTALANUL! értékelő óra időtartama:</t>
  </si>
  <si>
    <t>Az utazás kezdő időpontja:</t>
  </si>
  <si>
    <t>legalább 600 karakter terjedelmű, a programlogót és/vagy fényképet tartalmazó PR cikk és/vagy interjú országos vagy regionális (több megyére kiterjedő) vagy megyei terjesztésű (nyomtatott formában megjelenő) napilapban</t>
  </si>
  <si>
    <t>legalább 600 karakter terjedelmű, a programlogót és/vagy fényképet tartalmazó PR cikk és/vagy interjú országos vagy regionális (több megyére kiterjedő) vagy megyei terjesztésű (nyomtatott formában megjelenő) hetilapban</t>
  </si>
  <si>
    <t>legalább 15 másodperc hosszúságú híradás (interjú, hír) országos sugárzású TV-ben és/vagy rádióban</t>
  </si>
  <si>
    <t>legalább 30 másodperc hosszúságú híradás (interjú, hír) regionális (több megyére kiterjedő) sugárzású TV-ben és/vagy rádióban</t>
  </si>
  <si>
    <t>Szlovénia</t>
  </si>
  <si>
    <t>Horvátország</t>
  </si>
  <si>
    <t>3.2.</t>
  </si>
  <si>
    <t>Kötelező tevékenység: a HATÁRTALANUL! előkészítő óra</t>
  </si>
  <si>
    <t>Neve</t>
  </si>
  <si>
    <t>BGA-13-HA-01</t>
  </si>
  <si>
    <t>Felhivjuk figyelmét, hogy kötelező projektnaplót benyújtania. Amennyiben az elektronikus változatot (blogot) választja, az alábbi mezőben adja meg a blogra vezető linket. Amennyiben a papír-alapú változatot választja, azt az elszámolással egyidőben papír-alapon küldje be. FIGYELEM! Ha a projektnaplót papír-alapon küldi be, az alábbi mezőt hagyja üresen.</t>
  </si>
  <si>
    <t>Ne írjon be semmit! Az időpont automatikusan megjelenik, miután kitöltötte a Jelenléti ív c. munkalapot. FIGYELEM! Az előkészítő órát a tanulmányi kirándulást megelőző 15 nap valamelyikén kell megtartani.</t>
  </si>
  <si>
    <t>Válassza ki a legördülő menüből, hogy a HATÁRTALANUL! előkészítő órát hány óra időtartamban tartották meg. FIGYELEM! A kötelezően előírt időtartam legalább 3 óra.</t>
  </si>
  <si>
    <t>Ne írjon be semmit! A létszám automatikusan megjelenik, miután kitöltötte a Jelenléti ív c. munkalapot. FIGYELEM! Az előkészítő órát a tanulmányi kiránduláson részt vevő diákok és kísérőtanáraik részvételével kell megtartani.</t>
  </si>
  <si>
    <t>Ne írjon be semmit! Az időpont automatikusan megjelenik, miután kitöltötte a Jelenléti ív c. munkalapot. FIGYELEM! A fakultatív előkészítő tevékenységet a tanulmányi kirándulást megelőző 30 nap valamelyikén kell megtartani. A fakultatív előkészítő tevékenység a kötelező HATÁRTALANUL! előkészítő órától elkülönül, azt nem lehet az előkészítő órával azonos napon tartani.</t>
  </si>
  <si>
    <t>Ne írjon be semmit! A létszám automatikusan megjelenik, miután kitöltötte a Jelenléti ív c. munkalapot. FIGYELEM! A fakultatív előkészítő tevékenységet a tanulmányi kiránduláson részt vevő diákok részvételével kell megtartani.</t>
  </si>
  <si>
    <t>Ne írjon be semmit! A tanulmányi kirándulás napjainak száma automatikusan megjelenik, miután kitöltötte a Jelenléti ív c. munkalapon az utazás időpontjára vonatkozó mezőket. FIGYELEM! A tanulmányi kirándulásnak legalább 2 naposnak kell lennie.</t>
  </si>
  <si>
    <t>Ne írjon be semmit! A létszám automatikusan megjelenik, miután kitöltötte a Jelenléti ív c. munkalapot. FIGYELEM! A 20 fős vagy annál kisebb létszámú diákcsoportok esetén 2 kísérőtanár utazik. A 20 fő fölötti csoportok esetében a kötelezően részt vevő kísérőtanárok száma a diákok száma alapján kerül kiszámításra: minden 10 diákkal egy kísérőtanár utazik, a kerekítés felfelé történik.</t>
  </si>
  <si>
    <t>Ne írjon be semmit! Az időpont automatikusan megjelenik, miután kitöltötte a Jelenléti ív c. munkalapot. FIGYELEM! Az értékelő órát a tanulmányi kirándulásról való hazaérkezést követő 15 napon belül kell megtartani.</t>
  </si>
  <si>
    <t>Válassza ki a legördülő menüből, hogy a HATÁRTALANUL! értékelő órát hány óra időtartamban tartották meg. FIGYELEM! A kötelezően előírt időtartam legalább 1 óra.</t>
  </si>
  <si>
    <t>Ne írjon be semmit! A létszám automatikusan megjelenik, miután kitöltötte a Jelenléti ív c. munkalapot. FIGYELEM! Az értékelő órát a tanulmányi kiránduláson részt vevő diákok és kísérőtanáraik részvételével kell megtartani.</t>
  </si>
  <si>
    <t>Válassza ki a legördülő menüből a Nemzeti összetartozás – HATÁRTALANUL! című témanap időpontját (év, hónap, nap). FIGYELEM! A fakultatív témanapot a hazaérkezést követő 30 napon belül, szorgalmi időben kell megtartani. A fakultatív témanap a kötelező HATÁRTALANUL! értékelő órától elkülönül, azt nem lehet az értékelő órával azonos napon tartani.</t>
  </si>
  <si>
    <t>Amennyiben a témanapot nem a hazaérkezést követő 30 nap valamelyikén tartották, indokolja az eltérést (legfeljebb 350 leütés – szóközzel – terjedelemben). FIGYELEM! Amennyiben több, támogatásban részesült pályázatában vállalta témanap megvalósítását, úgy elegendő a témanapot egy alkalommal lebonyolítani, az időben először megvalósuló pályázata kapcsán, minden további pályázatban a beszámolót és elszámolást a már megtartott témanap alapján lehet elkészíteni. Ebben az esetben írja be annak a pályázatnak a számát, amelynek keretében a témanapot megtartották.</t>
  </si>
  <si>
    <t>Válassza ki a legördülő menüből, hogy a lezajlott Nemzeti összetartozás – HATÁRTALANUL! című témanap hány óra időtartamot vett igénybe. FIGYELEM! A témanapot 1 teljes tanítási nap (legalább 3 foglalkozási óra) időtartamban kell megtartani.</t>
  </si>
  <si>
    <t>Felhívjuk figyelmét, hogy a lezajlott Nemzeti összetartozás – HATÁRTALANUL! című témanapnak az intézmény pedagógiai programjában is szerepelnie kell. Mellékelten küldje be az intézmény pedagógiai programjának hitelesített másolatát.</t>
  </si>
  <si>
    <t>Felhívjuk figyelmét, hogy a lezajlott Nemzeti összetartozás – HATÁRTALANUL! című témanapnak az intézmény munkatervében is szerepelnie kell. Mellékelten küldje be az intézmény munkatervének hitelesített másolatát.</t>
  </si>
  <si>
    <t>Ne írjon be semmit! Az időpont automatikusan megjelenik, miután kitöltötte a Jelenléti ív c. munkalapot. FIGYELEM! A bemutató előadást a hazaérkezést követő 15 napon belül, szorgalmi időben kell megtartani. A bemutató előadás a kötelező HATÁRTALANUL! értékelő órától elkülönül, azt nem lehet az értékelő órával azonos napon tartani.</t>
  </si>
  <si>
    <t>Ne írjon be semmit! A létszám automatikusan megjelenik, miután kitöltötte a Jelenléti ív c. munkalapot. FIGYELEM! A bemutató előadást a tanulmányi kiránduláson részt vevő diákok és kísérőtanáraik részvételével kell megtartani.</t>
  </si>
  <si>
    <t>Írja be, hogy a bemutató előadást a kiutazó csoport hány diák számára tartotta. FIGYELEM! A bemutató előadást a tanulmányi kiránduláson részt vett diákoknak és kísérőtanáraiknak a támogatott intézmény diákjai (legalább 20 fő, az utazáson részt nem vett diák) számára kell megtartaniuk.</t>
  </si>
  <si>
    <t>2014.</t>
  </si>
  <si>
    <t>/2013/HAT!</t>
  </si>
  <si>
    <t>a támogatás terhére elszámolt költségek bizonylatairól</t>
  </si>
  <si>
    <t>HAT-14-01 sz. Tartalmi és pénzügyi beszámoló</t>
  </si>
  <si>
    <t>HAT-14-01</t>
  </si>
  <si>
    <r>
      <t xml:space="preserve">A beszámolóhoz kötelezően csatolnia kell videódokumentációt. Írja be a CD-n/DVD-n .avi vagy .wmv formátumban megküldött, </t>
    </r>
    <r>
      <rPr>
        <i/>
        <u/>
        <sz val="9"/>
        <rFont val="Verdana"/>
        <family val="2"/>
        <charset val="238"/>
      </rPr>
      <t>legfeljebb_2:00_perc</t>
    </r>
    <r>
      <rPr>
        <i/>
        <sz val="9"/>
        <rFont val="Verdana"/>
        <family val="2"/>
        <charset val="238"/>
      </rPr>
      <t xml:space="preserve"> hosszúságú videó fájlnevét a megadott formátumban (pl. HAT-14-01-0123-video.avi). FIGYELEM! A CD-n/DVD-n megküldött videó fájlnevének meg kell egyeznie a beszámolóban szereplő fájlnévvel.</t>
    </r>
  </si>
  <si>
    <t>Csatoljon fényképeket az előkészítő óra megtörténtének igazolására. Írja be a fájlneveket a megadott formátumban. FIGYELEM! Az elnevezéseknek a következő formátumot kell követniük: HAT-14-01-0123-001-budapest-iskola-elokeszito ora. A képek sorszámozása folyamatos a teljes beszámoló során, az első kép sorszáma 001. A CD-n/DVD-n megküldött fényképek fájlnevének meg kell egyezniük a beszámolóban szereplő fájlnevekkel.</t>
  </si>
  <si>
    <t>Amennyiben beszámolójához a HATÁRTALANUL! előkészítő órán használt segédanyagokat csatol, írja be a CD-n/DVD-n megküldött fájlok (pl. óravázlat, PowerPoint bemutató, elmélyítést szolgáló kérdőívek, tesztek, felmérések kérdései, adatlapja, értékelése stb.) nevét a megadott formátumban (pl. HAT-14-01-0123-elokeszito ora-oravazlat.doc). A CD-n/DVD-n megküldött segédanyagok fájlnevének meg kell egyezniük a beszámolóban szereplő fájlnevekkel.</t>
  </si>
  <si>
    <t>Csatoljon fényképeket a fakultatív előkészítő tevékenység megtörténtének igazolására. Írja be a fájlneveket a megadott formátumban. FIGYELEM! Az elnevezéseknek a következő formátumot kell követniük: HAT-14-01-0123-004-budapest-neprajzi muzeum-elokeszito tevekenyseg. A képek sorszámozása folyamatos a teljes beszámoló során. A CD-n/DVD-n megküldött fényképek fájlnevének meg kell egyezniük a beszámolóban szereplő fájlnevekkel.</t>
  </si>
  <si>
    <t>Amennyiben beszámolójához a fakultatív előkészítő tevékenység során használt segédanyagokat csatol, írja be a CD-n/DVD-n megküldött fájlok (pl. PowerPoint bemutató, feladatlap és megoldókulcs, tesztek, felmérések kérdései, értékelése stb.) nevét a megadott formátumban (pl. HAT-14-01-0123-elokeszito tevekenyseg-feladatlap es megoldokulcs.doc). A CD-n/DVD-n megküldött segédanyagok fájlnevének meg kell egyezniük a beszámolóban szereplő fájlnevekkel.</t>
  </si>
  <si>
    <r>
      <t xml:space="preserve">A napszakra vonatkozó fényképek fájlneve:
</t>
    </r>
    <r>
      <rPr>
        <i/>
        <sz val="9"/>
        <rFont val="Verdana"/>
        <family val="2"/>
        <charset val="238"/>
      </rPr>
      <t>Csatoljon fényképeket a tevékenységek igazolására. Írja be a fájlneveket a megadott formátumban. FIGYELEM! A fényképek elnevezésének a következő példa formátumát kell követniük: HAT-14-01-0123-010-szovata-medve to-szemetszedes. A képek sorszámozása folyamatos a teljes beszámoló során. A CD-n/DVD-n megküldött fényképek fájlnevének meg kell egyezniük a beszámolóban szereplő fájlnevekkel.</t>
    </r>
  </si>
  <si>
    <t>Amennyiben beszámolójához a tanulmányi kirándulás során használt segédanyagokat csatol, írja be a CD-n/DVD-n megküldött fájlok (pl. feladatlap és megoldókulcs, tesztek, felmérések kérdései, értékelése stb.) nevét a megadott formátumban (pl. HAT-14-01-0123-tanulmanyi kirandulas-feladatlap es megoldokulcs.doc). A CD-n/DVD-n megküldött segédanyagok fájlnevének meg kell egyezniük a beszámolóban szereplő fájlnevekkel.</t>
  </si>
  <si>
    <t>Csatoljon fényképeket az értékelő óra megtörténtének igazolására. Írja be a fájlneveket a megadott formátumban. FIGYELEM! Az elnevezéseknek a következő példa formátumát kell követniük: HAT-14-01-0123-070-budapest-iskola-ertekelo ora. A képek sorszámozása folyamatos a teljes beszámoló során. A CD-n/DVD-n megküldött fényképek fájlnevének meg kell egyezniük a beszámolóban szereplő fájlnevekkel.</t>
  </si>
  <si>
    <t>Amennyiben beszámolójához a HATÁRTALANUL! értékelő órán használt segédanyagokat csatol, írja be a CD-n/DVD-n megküldött fájlok (pl. óravázlat, PowerPoint bemutató, elmélyítést szolgáló kérdőívek, tesztek, felmérések kérdései, adatlapja, értékelése stb.) nevét a megadott formátumban (pl. HAT-14-01-0123-ertekelo ora-oravazlat.doc). A CD-n/DVD-n megküldött segédanyagok fájlnevének meg kell egyezniük a beszámolóban szereplő fájlnevekkel.</t>
  </si>
  <si>
    <t xml:space="preserve">Csatoljon fényképeket a témanap megtörténtének igazolására. Írja be a fájlneveket a megadott formátumban. FIGYELEM! Az elnevezéseknek a következő példa formátumát kell követniük: HAT-14-01-0123-075-budapest-iskola-temanap. A képek sorszámozása folyamatos a teljes beszámoló során. A CD-n/DVD-n megküldött fényképek fájlnevének meg kell egyezniük a beszámolóban szereplő fájlnevekkel.
</t>
  </si>
  <si>
    <t>Amennyiben beszámolójához a témanap során használt segédanyagokat csatol, írja be a CD-n/DVD-n megküldött fájlok (pl. PowerPoint bemutató, feladatlap és megoldókulcs, tesztek, felmérések kérdései, értékelése stb.) nevét a megadott formátumban (pl. HAT-14-01-0123-temanap-feladatlap es megoldokulcs.doc). A CD-n/DVD-n megküldött segédanyagok fájlnevének meg kell egyezniük a beszámolóban szereplő fájlnevekkel.</t>
  </si>
  <si>
    <t>Felhívjuk figyelmét, hogy kötelező kommunikációs tevékenységként:
■ a programot népszerűsítő bannert el kell helyeznie a Támogatott intézmény honlapjának nyitóoldalán a szerződéskötést követő 15. napon úgy, hogy az legalább 2015. december 31-ig elérhető legyen; 
■ az utazásról szóló, szöveget, fotót és videofelvételt tartalmazó beszámolót el kell helyeznie a Támogatott intézmény honlapjának nyitóoldalán a hazaérkezést követő 15. napon úgy, hogy az legalább 2015. december 31-ig elérhető legyen.</t>
  </si>
  <si>
    <t>Csatoljon fényképeket a bemutató előadás megtörténtének igazolására. Írja be a fájlneveket a megadott formátumban. FIGYELEM! Az elnevezéseknek a következő példa formátumát kell követniük: HAT-14-01-0123-080-budapest-iskola-bemutato eloadas. A képek sorszámozása folyamatos a teljes beszámoló során. A CD-n/DVD-n megküldött fényképek fájlnevének meg kell egyezniük a beszámolóban szereplő fájlnevekkel.</t>
  </si>
  <si>
    <t>Amennyiben az elszámolásra benyújtott utazási költség (autóbusz/mikrobusz költsége és vonatköltség összesen) vagy szállásköltség eltér a Támogatási szerződés mellékletében meghatározott összegektől, indokolja az eltérést (legfeljebb 350 leütés – szóközzel – terjedelemben). FIGYELEM! A  finanszírozási terv fősoraiban feltüntetett összegektől – az összköltséget nem érintve – 20%-os eltérés fogadható el.</t>
  </si>
  <si>
    <t>2015.</t>
  </si>
  <si>
    <t>a fakultatív előkészítő tevékenységről (a Támogatási szerződésnek megfelelően)</t>
  </si>
  <si>
    <t>a fakultatív bemutató előadásról (a Támogatási szerződésnek megfelelően)</t>
  </si>
  <si>
    <t>a fakultatív Nemzeti összetartozás – Határtalanul! c. témanapról (a Támogatási szerződésnek megfelelően)</t>
  </si>
  <si>
    <t>a fakultatív Nemzeti összetartozás – Határtalanul! c. témanapról (a Támogatási szerződés megfelelően)</t>
  </si>
  <si>
    <t>a fakultatív kommunikációs tevékenységről (a Támogatási szerződésnek megfelelően)</t>
  </si>
  <si>
    <t>Amennyiben pályázatában a projekt értékelő szakasza keretében vállalta fakultatív tevékenység megvalósítását, az alábbiakban adja meg a kötelező HATÁRTALANUL! értékelő óra fölött vállalt és megvalósított tevékenység adatait.</t>
  </si>
  <si>
    <t>Amennyiben pályázatában vállalta fakultatív kommunikációs tevékenységek megvalósítását, az alábbiakban adja meg a bemutató előadásra vonatkozó adatokat.</t>
  </si>
  <si>
    <t>Amennyiben pályázatában vállalta fakultatív kommunikációs tevékenységek megvalósítását, az alábbiakban adja meg a sajtómegjelenés(ek)re vonatkozó adatokat.</t>
  </si>
  <si>
    <r>
      <t>A jelenléti íven megadott személyes adatok a programban való részvétel ellenőrzését teszik lehetővé. Amennyiben az egyes személyek e-mail címe is kitöltésre kerül, úgy az e-mail cím tulajdonosa beleegyezik abba, hogy a továbbiakban az Ember i Erőforrás Támogatáskezelő a megadott e-mail címet kapcsolattartási és új pályázatokról szóló tájékoztatási célokra felhasználja.</t>
    </r>
    <r>
      <rPr>
        <b/>
        <sz val="9"/>
        <rFont val="Verdana"/>
        <family val="2"/>
        <charset val="238"/>
      </rPr>
      <t xml:space="preserve">
A jelenléti ív aláírásával kijelentem, hogy a megjelölt tevékenység(ek)ben részt vettem.</t>
    </r>
  </si>
  <si>
    <r>
      <t>A jelenléti íven megadott személyes adatok a programban való részvétel ellenőrzését teszik lehetővé. Amennyiben az egyes személyek e-mail címe is kitöltésre kerül, úgy az e-mail cím tulajdonosa beleegyezik abba, hogy a továbbiakban az Emberi Erőforrás Támogatáskezelő a megadott e-mail címet kapcsolattartási és új pályázatokról szóló tájékoztatási célokra felhasználja.</t>
    </r>
    <r>
      <rPr>
        <b/>
        <sz val="9"/>
        <rFont val="Verdana"/>
        <family val="2"/>
        <charset val="238"/>
      </rPr>
      <t xml:space="preserve">
A jelenléti ív aláírásával kijelentem, hogy a megjelölt tevékenység(ek)ben részt vettem.</t>
    </r>
  </si>
  <si>
    <t>Amennyiben pályázatában a projekt előkészítő szakasza keretében vállalta fakultatív tevékenység megvalósítását, az alábbiakban adja meg a kötelező HATÁRTALANUL! előkészítő óra fölött vállalt és megvalósított előkészítő tevékenység adatait.</t>
  </si>
  <si>
    <t>0380</t>
  </si>
  <si>
    <t>Szabó Pál Általános Iskola és Alapfokú Művészeti Iskola</t>
  </si>
  <si>
    <t>Vésztő</t>
  </si>
  <si>
    <t>Tölcsér Jánosné</t>
  </si>
  <si>
    <t>igazgató</t>
  </si>
  <si>
    <t>A kirándulás során egyik legkedvesebb élményünk a nagyváradi Ady Endre emlékházban megtartott rendhagyó irodalom óra volt. Az emlékmúzeum igazgatója, a gyerekeket bevonva játékosan mesélt Ady Endre életéről. Négy tanulót kiválasztva mutatta be Ady Endre életét. Ebben az egy órában mindenki eltudta magát képzelni Ady Endre szerepébe. A gyerekek nagyon élvezték és sok ismerettel bővült a tudásuk amit itt az iskolában is hasznosítani tudnak a magyar és történelem órákon.</t>
  </si>
  <si>
    <t>Nyíri Károlyné</t>
  </si>
  <si>
    <t>Matematika-Kémia tanár</t>
  </si>
  <si>
    <t>Orbán István</t>
  </si>
  <si>
    <t>Angol-Történelem tanár</t>
  </si>
  <si>
    <t>Petrusánné Bányai Mária</t>
  </si>
  <si>
    <t>Méhkerék</t>
  </si>
  <si>
    <t>Földrajz tanár</t>
  </si>
  <si>
    <t>Az óra keretén belül megmutattuk interneten hogy, hol lesz a szálllás.Megismertettük velük Szent László lányának Priskának a vésztői legendáját. Felolvastuk a legendát, és közösen megbeszéltük a diákokkal a monda tanulságát. Tájékoztattuk őket  a pontos programról, mit és miket fogunk meglátogatni a három nap alatt.</t>
  </si>
  <si>
    <t>Új ismeret szerzés tájékozódás térben és időben, logikai gondolkodás fejlesztése, bemutatás, frontális osztálymunka, csoportmunka, interaktív tábla, infokommunkikációs eszközök, módszerek alkalmazása. A történelmi háttér megismerése közös tevékenységekben. Beszélgetés. Helytörténeti ismeretek, szolidaritás más népek iránt. A tanult ismeretek rendszerezése, felelevenítése.</t>
  </si>
  <si>
    <t>001</t>
  </si>
  <si>
    <t>002</t>
  </si>
  <si>
    <t>003</t>
  </si>
  <si>
    <t>veszto-szabo pal altalanos iskola es alapfoku muveszeti iskola-elokeszito ora.</t>
  </si>
  <si>
    <t>Kovács Tamás</t>
  </si>
  <si>
    <t>földrajz tanár</t>
  </si>
  <si>
    <t>Szabó Sándor</t>
  </si>
  <si>
    <t>tanító</t>
  </si>
  <si>
    <t>Gyula</t>
  </si>
  <si>
    <t xml:space="preserve">Bagó Katalin </t>
  </si>
  <si>
    <t xml:space="preserve"> Bagó Lili </t>
  </si>
  <si>
    <t xml:space="preserve">Balog Enikő </t>
  </si>
  <si>
    <t xml:space="preserve"> Csurai Pál </t>
  </si>
  <si>
    <t xml:space="preserve">Csüllög Péter </t>
  </si>
  <si>
    <t xml:space="preserve">Forrás Levente </t>
  </si>
  <si>
    <t xml:space="preserve">Gurmai Mihály </t>
  </si>
  <si>
    <t xml:space="preserve">Hajdú Gergő </t>
  </si>
  <si>
    <t xml:space="preserve">Juhász Roland </t>
  </si>
  <si>
    <t xml:space="preserve"> Kis Borbála </t>
  </si>
  <si>
    <t xml:space="preserve">Krajcsó Levente </t>
  </si>
  <si>
    <t xml:space="preserve">Ladányi Sándor </t>
  </si>
  <si>
    <t>Csüllög Krisztina</t>
  </si>
  <si>
    <t>Harascsák Barbara</t>
  </si>
  <si>
    <t>Hízó Roland</t>
  </si>
  <si>
    <t>Jakab Dávid</t>
  </si>
  <si>
    <t>Jámbor Natália</t>
  </si>
  <si>
    <t xml:space="preserve"> Kenéz Alexandra </t>
  </si>
  <si>
    <t xml:space="preserve">Kenéz Virág </t>
  </si>
  <si>
    <t xml:space="preserve"> Kincses Nikolett</t>
  </si>
  <si>
    <t xml:space="preserve">Kiss Edina  </t>
  </si>
  <si>
    <t>Lakatos Alex</t>
  </si>
  <si>
    <t>Lázár Alexa</t>
  </si>
  <si>
    <t>Lévai Ádám</t>
  </si>
  <si>
    <t>Lévai Izabella</t>
  </si>
  <si>
    <t>Márki Kira Dávid</t>
  </si>
  <si>
    <t xml:space="preserve">Máté Zoltán </t>
  </si>
  <si>
    <t>Molnár Anna</t>
  </si>
  <si>
    <t>Molnár Szilvia</t>
  </si>
  <si>
    <t>Nagy Patrícia</t>
  </si>
  <si>
    <t>Ökrös Richárd</t>
  </si>
  <si>
    <t xml:space="preserve">Pákozdi Réka </t>
  </si>
  <si>
    <t>Pálfi Fanni</t>
  </si>
  <si>
    <t>Pardi Bettina</t>
  </si>
  <si>
    <t>Popa Vivien Rebeka</t>
  </si>
  <si>
    <t>Szabó Nikolett</t>
  </si>
  <si>
    <t>Szoboszlai Melani</t>
  </si>
  <si>
    <t>Tóth Adrián</t>
  </si>
  <si>
    <t>Tóth Virág</t>
  </si>
  <si>
    <t>Turbucz Hédi</t>
  </si>
  <si>
    <t>Varga Béla</t>
  </si>
  <si>
    <t>Körösújfalu</t>
  </si>
  <si>
    <t>71657444656</t>
  </si>
  <si>
    <t>71657455201</t>
  </si>
  <si>
    <t>71657445223</t>
  </si>
  <si>
    <t>71657456020</t>
  </si>
  <si>
    <t>71657473649</t>
  </si>
  <si>
    <t>71657456835</t>
  </si>
  <si>
    <t>71657456989</t>
  </si>
  <si>
    <t>71629367878</t>
  </si>
  <si>
    <t>71657457340</t>
  </si>
  <si>
    <t>71657447308</t>
  </si>
  <si>
    <t>71657457654</t>
  </si>
  <si>
    <t>71657448172</t>
  </si>
  <si>
    <t>71657449151</t>
  </si>
  <si>
    <t>71657458179</t>
  </si>
  <si>
    <t>71657449643</t>
  </si>
  <si>
    <t>71657450090</t>
  </si>
  <si>
    <t>71657458491</t>
  </si>
  <si>
    <t>71657475071</t>
  </si>
  <si>
    <t>71657450546</t>
  </si>
  <si>
    <t>71657458867</t>
  </si>
  <si>
    <t>71657460186</t>
  </si>
  <si>
    <t>71657475222</t>
  </si>
  <si>
    <t>71657460687</t>
  </si>
  <si>
    <t>71657476471</t>
  </si>
  <si>
    <t>71657461058</t>
  </si>
  <si>
    <t>71657461675</t>
  </si>
  <si>
    <t>71657462224</t>
  </si>
  <si>
    <t>71657462672</t>
  </si>
  <si>
    <t>71657452003</t>
  </si>
  <si>
    <t>71657464390</t>
  </si>
  <si>
    <t>71657465217</t>
  </si>
  <si>
    <t>71657453047</t>
  </si>
  <si>
    <t>71657453548</t>
  </si>
  <si>
    <t>71657465905</t>
  </si>
  <si>
    <t>71657468335</t>
  </si>
  <si>
    <t>71657478037</t>
  </si>
  <si>
    <t>71657454017</t>
  </si>
  <si>
    <t>71629368543</t>
  </si>
  <si>
    <t>71657454474</t>
  </si>
  <si>
    <t>74714398212</t>
  </si>
  <si>
    <t>71657469154</t>
  </si>
  <si>
    <t>76653780720</t>
  </si>
  <si>
    <t>72540621146</t>
  </si>
  <si>
    <t>74461590015</t>
  </si>
  <si>
    <t>76101947468</t>
  </si>
  <si>
    <t>77733010242</t>
  </si>
  <si>
    <t>istvanmegane@yahoo.com</t>
  </si>
  <si>
    <t>petrusant@freemail.hu</t>
  </si>
  <si>
    <t>csavoktomi@freemail.hu</t>
  </si>
  <si>
    <t xml:space="preserve">Iskolai Vetélkedő. </t>
  </si>
  <si>
    <t>Feleősök:Orbán István, résztvevők a programba bevont tanulók. Tartalma, óraszáma 1 órában, IKT eszközök használata. Egymás megismerése, tisztelet más népek iránt, a barátság. Vetélkedő tartalma : A sebes körös eredete, Mátyás király élete és munkássága. Óraszám 2 óra, felelős: Petrusánné Bányai Mária, Nyíri Károlyné, eszközök: papír, toll. ragasztóceruzák, olló. Módszerek: csoportmunka. Ismerjék meg a kirándulás során megtekintendő nagyjaink életét és munkásságát. HELYTÖRTÉNET fontossága.</t>
  </si>
  <si>
    <t>004</t>
  </si>
  <si>
    <t>005</t>
  </si>
  <si>
    <t>006</t>
  </si>
  <si>
    <t>veszto-szabo pal altalanos iskola es alapfoku muveszeti iskola-iskolai vetelkedo</t>
  </si>
  <si>
    <t xml:space="preserve">Mesélj nekünk-Kolozsvár! (Nagyvárad-Kolozsvár-Torda-Körösfő) Diákjaink betekintést nyerjenek erdélyi magyar diákok, életkörülményeibe, hagyományaikba, tradícióik alapján a magyarság kultúráját ismerjék meg Románia területén.                              
</t>
  </si>
  <si>
    <t>Nagyvárad</t>
  </si>
  <si>
    <t>Belváros</t>
  </si>
  <si>
    <t>Állami Színház (eredeti neve Szigligeti Ede), 1899-1900 között Ferdinand Fellner és Hermann Helmer osztrák műépítészek tervei alapján Rimanóczy Kálmán, Guttman József és Rendes Vilmos nagyváradi építészek építették. A gótikus Rimanóczy palota megismerése.  Az 1905-ben épült gótikus, velencei ihletésű monumentális ház.Szép élmények gazdagítanak minket. Ady Endre mellszobrának megtekintése a Traian parkban. A Fekete Sas Palota megismerése.A Fekete Sas palotát, a hajdani Fekete Sas szállót 1907-1909 között építették, a hasonló nevű fogadó helyén. Tervezői az akkori Magyarország legnevesebb, a szecesszió lechneri irányzatát képviselő építészei közül való Komor Marcell és Jakab Dezső voltak.</t>
  </si>
  <si>
    <t>007</t>
  </si>
  <si>
    <t>008</t>
  </si>
  <si>
    <t>009</t>
  </si>
  <si>
    <t>010</t>
  </si>
  <si>
    <t>011</t>
  </si>
  <si>
    <t>012</t>
  </si>
  <si>
    <t>013</t>
  </si>
  <si>
    <t>nagyvarad-szinhaz</t>
  </si>
  <si>
    <t>nagyvarad-rimanoczi palota</t>
  </si>
  <si>
    <t>nagyvard-belvaros</t>
  </si>
  <si>
    <t>nagyvarad-sas palota</t>
  </si>
  <si>
    <t>nagyvarad-sas plota</t>
  </si>
  <si>
    <t>Kolozsvár</t>
  </si>
  <si>
    <t>Kolozsvár belvárosa a régi történelmi városmag a Kis-Szamos jobb partján. Utcáin és terein reneszánsz, barokk, klasszicista és szecessziós műemlékek sorakoznak. A főtér közepén található a város legismertebb műemléke, a Szent Mihály-templom, mellette Fadrusz János alkotásával, a Mátyás király-emlékművel. A 19. század végén Pákey Lajos tervezte a New York palota (jelenleg Continental szálloda) épületét. Ez volt a város irodalmárainak, művészeinek törzshelye. A klasszicista régi városháza építését 1843-ban kezdték el Kagerbauer Antal tervei alapján. A Bánffy-palota az erdélyi barokk egyik legpompásabb emléke. Ma a Szépművészeti Múzeumnak ad otthont.</t>
  </si>
  <si>
    <t>014</t>
  </si>
  <si>
    <t>015</t>
  </si>
  <si>
    <t>016</t>
  </si>
  <si>
    <t>017</t>
  </si>
  <si>
    <t>018</t>
  </si>
  <si>
    <t>019</t>
  </si>
  <si>
    <t>020</t>
  </si>
  <si>
    <t>kolozsvar-belvaros</t>
  </si>
  <si>
    <t>kolozsvar-varfal</t>
  </si>
  <si>
    <t>kolozsvar-matyas kiraly szulohaza</t>
  </si>
  <si>
    <t>Botanikus kert</t>
  </si>
  <si>
    <t>A kert 14 hektáros területén több tízezer növény található a Föld egész területéről. Részei: díszkert, geobotanikai, rendszertani, gazdasági, és orvostudományi.
A botanikus kert területén található a Növénytani Intézet és a Növénytani Múzeum is, illetve az egyetem Növénytani Gyűjteménye.</t>
  </si>
  <si>
    <t>021</t>
  </si>
  <si>
    <t>022</t>
  </si>
  <si>
    <t>023</t>
  </si>
  <si>
    <t>024</t>
  </si>
  <si>
    <t>025</t>
  </si>
  <si>
    <t>026</t>
  </si>
  <si>
    <t>027</t>
  </si>
  <si>
    <t>kolozsvar-hazsongardi temeto</t>
  </si>
  <si>
    <t>kolozsvar-botanikus kert</t>
  </si>
  <si>
    <t xml:space="preserve">Torda </t>
  </si>
  <si>
    <t>Sobánya</t>
  </si>
  <si>
    <t>A sobánya meglátogatása, rövid története (Tordán a só kitermelése felszíni kamrák formájában már a rómaiak idején megkezdődött.)A ma is létező sóbányát 1690-ben nyitották meg az érdeklődők számára. Ferenc József galéria megtekintése melynek teljes hossza 917 méter.</t>
  </si>
  <si>
    <t>028</t>
  </si>
  <si>
    <t>029</t>
  </si>
  <si>
    <t>030</t>
  </si>
  <si>
    <t>031</t>
  </si>
  <si>
    <t>032</t>
  </si>
  <si>
    <t>033</t>
  </si>
  <si>
    <t>034</t>
  </si>
  <si>
    <t>Torda-sobanya</t>
  </si>
  <si>
    <t>Tordai hasadék</t>
  </si>
  <si>
    <t>A Tordai hasadék sok barlangot rejt, pontosabban 32 elismert ilyen hely van, ám ezek közül csak 12 több mint 6 m hosszú. A Tordai hasadék égnek törő sziklái felemelő, elkápráztató látványt nyújtanak. Túrázás. A három kilométeres szurdokvölgyben végighaladva megfigyeljük a víz természetalakító munkáját miközben elénk tárul a térség különleges növényvilága.Nem feledkezünk meg a két Balika barlangról sem, amelyek igazán elgyönyörködtetőek és még ma is emberi civilizáció nyomait őrzik.</t>
  </si>
  <si>
    <t>035</t>
  </si>
  <si>
    <t>036</t>
  </si>
  <si>
    <t>037</t>
  </si>
  <si>
    <t>038</t>
  </si>
  <si>
    <t>039</t>
  </si>
  <si>
    <t>040</t>
  </si>
  <si>
    <t>041</t>
  </si>
  <si>
    <t>Tordai-hasadek</t>
  </si>
  <si>
    <t xml:space="preserve">Kolozsvár </t>
  </si>
  <si>
    <t>Fellegvár</t>
  </si>
  <si>
    <t xml:space="preserve">A Fellegvár (románul Cetățuie) Kolozsváron a Kis-Szamos melletti 405 méter magas dombon levő erőd neve. A dombot eredetileg Kőmálnak hívták, de ma már ezt is Fellegvárnak nevezik. 1702. augusztus 14-én a Kőmál tetejére a katolikusok keresztet állítottak. Az erőd Giovanni Visconti tervei alapján 1713–1723 között épült császári katonai erődítményként, a Rákóczi-szabadságharc leverése után; az erődben a katonai létesítmények mellett börtön is volt. Az öt oldalról földből emelt sáncokkal kerített és kapubástyákkal védett, Vauban-rendszerű csillagvár építéséhez a város kb. 5782 gyalognapszámot adott. </t>
  </si>
  <si>
    <t>042</t>
  </si>
  <si>
    <t>043</t>
  </si>
  <si>
    <t>044</t>
  </si>
  <si>
    <t>045</t>
  </si>
  <si>
    <t>046</t>
  </si>
  <si>
    <t>047</t>
  </si>
  <si>
    <t>048</t>
  </si>
  <si>
    <t>kolozsvar-fellegvar</t>
  </si>
  <si>
    <t>Körösfő</t>
  </si>
  <si>
    <t>Református templom</t>
  </si>
  <si>
    <t>A falu református temploma, mely a dombtetőről vigyázza a települést, a régi lebontása után, 1764-ben épült. 1833-ban kibővítették, így nyerte el a mai alakját, mely a magyar népi építészet egyik legszebb formája.
A templom  történelmi ereklyéje az 1660-tól őrzött erdélyi török szőnyeg.
A templomban megtekinthető az 1998-ban Pécsi L. Dániel által tervezett, és Erdély püspöke által felszentelt címeres zászló, és itt található egy égetett kerámia dombormű, melyen II. Rákóczi Ferenc és Körösfő címere látható. Ez utóbbit Petrás Mária csángó iparművész készítette.
A templomdomb alatt az 1848-49-es forradalom és szabadságharc áldozatainak emlékére emelt kopjafát találjuk. Testvériskola!!!</t>
  </si>
  <si>
    <t>049</t>
  </si>
  <si>
    <t>050</t>
  </si>
  <si>
    <t>051</t>
  </si>
  <si>
    <t>052</t>
  </si>
  <si>
    <t>053</t>
  </si>
  <si>
    <t>054</t>
  </si>
  <si>
    <t>055</t>
  </si>
  <si>
    <t>korosfo-reformatus-templom</t>
  </si>
  <si>
    <t>római katólikus bazilika</t>
  </si>
  <si>
    <t>Nagyvárad. A nagyváradi római katolikus székesegyház a legnagyobb barokk stílusban épült templom Romániában. A bazilika monumentális méretű. A központi hajó hossza 70 m, szélessége 30–40 m. Falait vaskói és carrarai márvány borítja. Két oldalsó hajója és két templomtornya van. II. János Pál pápa 1991-ben a templomot basilica minor rangra emelte. A székesegyház előtt látható Szent László szobra, mely eredetileg a főtéren állt, de az új román hatalom elől 1921-ben idekerült. Közel hozzá, látható egy másik kisebb méretű Szent László szobor is. A vár történetének megismerése, Szent László és Nagyvárad kapcsolata:
A váradi vár Európa egyetlen késő-középkori ötbástyás vára. Szent László király után több magyar király is ide temetkezett, a vár zarándokhellyé vált.</t>
  </si>
  <si>
    <t>056</t>
  </si>
  <si>
    <t>057</t>
  </si>
  <si>
    <t>058</t>
  </si>
  <si>
    <t>059</t>
  </si>
  <si>
    <t>060</t>
  </si>
  <si>
    <t>061</t>
  </si>
  <si>
    <t>062</t>
  </si>
  <si>
    <t>romai-katolikus-bazilika-kertje</t>
  </si>
  <si>
    <t>romai-katolikus-bazilika</t>
  </si>
  <si>
    <t>Hazautazás. Az utazás során szerzett élmények, tapasztalatok megbeszélse, megtárgyalása, emlékek felelevenítése.</t>
  </si>
  <si>
    <t>Nagyvárad-Vésztő</t>
  </si>
  <si>
    <t xml:space="preserve">Május 20-án délután leült a három hetedik osztály, kísérő tanárokkal és megbeszéltük közössen a kirándulás élményeit. A kiránduláson résztvevő tanulók elmesélték az osztálytársaiknak az utazást és az ott szerzett élményeket. </t>
  </si>
  <si>
    <t>Frontális osztálymunka, csoport munka.</t>
  </si>
  <si>
    <t>063</t>
  </si>
  <si>
    <t>064</t>
  </si>
  <si>
    <t>065</t>
  </si>
  <si>
    <t>veszto-szabo pal altalanos iskola es muveszeti iskola-ertekelo ora</t>
  </si>
  <si>
    <t xml:space="preserve">A témanapot 2014. június 4-én a "Nemzeti összetartozás" napján tartjuk. Mivel ekkor emlékezünk meg a trianoni békéről, és a határon túl élő magyarságról is.  </t>
  </si>
  <si>
    <t xml:space="preserve">Mathias Rex = Az igazságos Mátyás király.
Ezt a témanapot 2015. június 4-én szervezzük a” Nemzeti összetartozás” napján. A témanapot egy power-point-os előadással kezdjük bemutatván a Trianoni békeszerződés aláírásának helyszínét, résztvevőit illetve az elcsatolt területeket.Utána egy totó következik Mátyás király életéről, munkásságáról. Ennek a feladatnak a témája kapcsolódik az utazás során szerzett információkhoz. A tanulók megtudhatják, hogy Mátyás király szülőháza, Kolozsvár legrégebbi emeletes háza, gótikus stílusú műemlék. A Mátyás király emlékmű Fadrusz János leghíresebb alkotása, pályájának megkoronázása. Az emlékmű ma is uralja Kolozsvár főterét. Második feladat plakátkészítés: 113 éves a Mátyás-szobor címmel.Végül kiállítást szervezünk a kirándulásról.  Ezekkel a feladatokkal a tanulók következő képességeit fogjuk fejleszteni: tájékozódás térben és időben, kommunikációs készség, a helyesírás, együttműködés, tolerancia és tisztelet más népek illetve egymás iránt. 
</t>
  </si>
  <si>
    <t>066</t>
  </si>
  <si>
    <t>067</t>
  </si>
  <si>
    <t>068</t>
  </si>
  <si>
    <t>veszto-szabo pal altalanos iskola es alapfoku muveszeti iskola-temanap</t>
  </si>
  <si>
    <t>069</t>
  </si>
  <si>
    <t>070</t>
  </si>
  <si>
    <t>071</t>
  </si>
  <si>
    <t>veszto-szabo pal altalanos iskola es muveszeti iskola</t>
  </si>
  <si>
    <t>eredeti ujság</t>
  </si>
  <si>
    <t>Fekebusz</t>
  </si>
  <si>
    <t>Szeghalom</t>
  </si>
  <si>
    <t>fekebusz.hu</t>
  </si>
  <si>
    <t>info@fekebusz.hu</t>
  </si>
  <si>
    <t>Bethlen Kata Diakóniai központ</t>
  </si>
  <si>
    <t>bethlenkata.ro</t>
  </si>
  <si>
    <t>bethlenkata@gmail.com</t>
  </si>
  <si>
    <t>Vésztő, 2015.06.05</t>
  </si>
  <si>
    <t>GU4SA0846480</t>
  </si>
  <si>
    <t>C0500230-232</t>
  </si>
  <si>
    <t xml:space="preserve">     Május 8: Első állomásunk Nagyvárad volt, ahol találkoztunk az idegenvezetőnkkel Dénes András tanár úrral elsétáltunk a nagyváradi katolikus bazilikába, ahol egy érdekes előadást hallhatunk. Ezután elmentünk a nagyváradi várhoz ahol ugyancsak egy érdekes előadással készült a tanár úr. Előadás közben felmentünk a bástyára ahol izgalmas előadást hallhattunk Erdély fejedelmeiről. Május 9:  Reggel elindultunk a tordai sóbányába. Mindannyian nagyon izgatottak voltunk hiszen hallottuk iskolás társainktól akik már jártak erre, hogy ez a sóbánya lenyűgöző.Visszafelé megálltunk a Tordai-hasadéknál is ami szintén szemet gyönyörködtető látványt nyújtott. Május 10: Elbúcsúztunk Kolozsvár gyönyörűségétől de tudtuk, hogy  hamarosan körösfőre érkezünk. Körösfőn az alpolgármester várt minket aki nagyon kedves és vidám volt. Először a református templomhoz sétáltunk de később megnéztük az iskolát is. Körülbelül 2 órás utazás után megérkeztünk Nagyváradra és egyenesen a központ felé indultunk. Sétálni indultunk a Fekete Sas palota környékén.                                                                                                                                                       </t>
  </si>
  <si>
    <t>PowerPoint bemutato.pptx</t>
  </si>
  <si>
    <t>video.mpg</t>
  </si>
  <si>
    <t>PowerPoint.ppt</t>
  </si>
  <si>
    <t>olvasmany es feladatlap.docx</t>
  </si>
  <si>
    <t>kviz-hatartalanul.docx</t>
  </si>
  <si>
    <t>powerpoint.ppt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</si>
</sst>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2" x14ac:knownFonts="1">
    <font>
      <sz val="10"/>
      <name val="Arial"/>
      <charset val="238"/>
    </font>
    <font>
      <sz val="8"/>
      <name val="Arial"/>
      <family val="2"/>
      <charset val="238"/>
    </font>
    <font>
      <sz val="8"/>
      <color indexed="10"/>
      <name val="Verdana"/>
      <family val="2"/>
      <charset val="238"/>
    </font>
    <font>
      <sz val="8"/>
      <name val="Verdana"/>
      <family val="2"/>
      <charset val="238"/>
    </font>
    <font>
      <b/>
      <sz val="8"/>
      <name val="Verdana"/>
      <family val="2"/>
      <charset val="238"/>
    </font>
    <font>
      <b/>
      <sz val="8"/>
      <color indexed="9"/>
      <name val="Verdana"/>
      <family val="2"/>
      <charset val="238"/>
    </font>
    <font>
      <b/>
      <sz val="9"/>
      <name val="Verdana"/>
      <family val="2"/>
      <charset val="238"/>
    </font>
    <font>
      <sz val="9"/>
      <name val="Verdana"/>
      <family val="2"/>
      <charset val="238"/>
    </font>
    <font>
      <b/>
      <sz val="9"/>
      <color indexed="10"/>
      <name val="Verdana"/>
      <family val="2"/>
      <charset val="238"/>
    </font>
    <font>
      <b/>
      <sz val="11"/>
      <name val="Verdana"/>
      <family val="2"/>
      <charset val="238"/>
    </font>
    <font>
      <i/>
      <sz val="9"/>
      <name val="Verdana"/>
      <family val="2"/>
      <charset val="238"/>
    </font>
    <font>
      <sz val="10"/>
      <name val="Arial"/>
      <family val="2"/>
      <charset val="238"/>
    </font>
    <font>
      <sz val="9"/>
      <name val="Wingdings"/>
      <charset val="2"/>
    </font>
    <font>
      <i/>
      <sz val="8"/>
      <name val="Verdana"/>
      <family val="2"/>
      <charset val="238"/>
    </font>
    <font>
      <b/>
      <i/>
      <sz val="8"/>
      <name val="Verdana"/>
      <family val="2"/>
      <charset val="238"/>
    </font>
    <font>
      <i/>
      <sz val="7"/>
      <color indexed="10"/>
      <name val="Verdana"/>
      <family val="2"/>
      <charset val="238"/>
    </font>
    <font>
      <i/>
      <sz val="7"/>
      <name val="Verdana"/>
      <family val="2"/>
      <charset val="238"/>
    </font>
    <font>
      <b/>
      <sz val="14"/>
      <name val="Verdana"/>
      <family val="2"/>
    </font>
    <font>
      <i/>
      <sz val="7.5"/>
      <color indexed="10"/>
      <name val="Verdana"/>
      <family val="2"/>
      <charset val="238"/>
    </font>
    <font>
      <b/>
      <sz val="14"/>
      <name val="Verdana"/>
      <family val="2"/>
      <charset val="238"/>
    </font>
    <font>
      <sz val="14"/>
      <name val="Verdana"/>
      <family val="2"/>
      <charset val="238"/>
    </font>
    <font>
      <sz val="9"/>
      <color indexed="9"/>
      <name val="Verdana"/>
      <family val="2"/>
      <charset val="238"/>
    </font>
    <font>
      <b/>
      <i/>
      <sz val="9"/>
      <name val="Verdana"/>
      <family val="2"/>
      <charset val="238"/>
    </font>
    <font>
      <sz val="11"/>
      <name val="Verdana"/>
      <family val="2"/>
      <charset val="238"/>
    </font>
    <font>
      <sz val="9"/>
      <color indexed="10"/>
      <name val="Verdana"/>
      <family val="2"/>
      <charset val="238"/>
    </font>
    <font>
      <b/>
      <sz val="9"/>
      <color indexed="10"/>
      <name val="Verdana"/>
      <family val="2"/>
      <charset val="238"/>
    </font>
    <font>
      <sz val="8"/>
      <name val="Arial"/>
      <family val="2"/>
      <charset val="238"/>
    </font>
    <font>
      <sz val="8"/>
      <color indexed="9"/>
      <name val="Verdana"/>
      <family val="2"/>
      <charset val="238"/>
    </font>
    <font>
      <sz val="12"/>
      <color indexed="9"/>
      <name val="Verdana"/>
      <family val="2"/>
      <charset val="238"/>
    </font>
    <font>
      <sz val="12"/>
      <name val="Verdana"/>
      <family val="2"/>
      <charset val="238"/>
    </font>
    <font>
      <b/>
      <sz val="12"/>
      <name val="Verdana"/>
      <family val="2"/>
      <charset val="238"/>
    </font>
    <font>
      <sz val="12"/>
      <color indexed="10"/>
      <name val="Verdana"/>
      <family val="2"/>
      <charset val="238"/>
    </font>
    <font>
      <b/>
      <sz val="12"/>
      <color indexed="10"/>
      <name val="Verdana"/>
      <family val="2"/>
      <charset val="238"/>
    </font>
    <font>
      <sz val="10"/>
      <name val="Arial"/>
      <family val="2"/>
      <charset val="238"/>
    </font>
    <font>
      <sz val="10"/>
      <color indexed="9"/>
      <name val="Arial"/>
      <family val="2"/>
      <charset val="238"/>
    </font>
    <font>
      <sz val="10"/>
      <color indexed="10"/>
      <name val="Arial"/>
      <family val="2"/>
      <charset val="238"/>
    </font>
    <font>
      <i/>
      <sz val="9"/>
      <color indexed="10"/>
      <name val="Verdana"/>
      <family val="2"/>
      <charset val="238"/>
    </font>
    <font>
      <sz val="10"/>
      <name val="Verdana"/>
      <family val="2"/>
      <charset val="238"/>
    </font>
    <font>
      <b/>
      <i/>
      <sz val="7"/>
      <color indexed="10"/>
      <name val="Verdana"/>
      <family val="2"/>
      <charset val="238"/>
    </font>
    <font>
      <i/>
      <u/>
      <sz val="9"/>
      <name val="Verdana"/>
      <family val="2"/>
      <charset val="238"/>
    </font>
    <font>
      <sz val="9"/>
      <color indexed="9"/>
      <name val="Verdana"/>
      <family val="2"/>
      <charset val="238"/>
    </font>
    <font>
      <b/>
      <sz val="9"/>
      <color indexed="10"/>
      <name val="Verdana"/>
      <family val="2"/>
      <charset val="238"/>
    </font>
    <font>
      <sz val="9"/>
      <color indexed="13"/>
      <name val="Verdana"/>
      <family val="2"/>
      <charset val="238"/>
    </font>
    <font>
      <b/>
      <sz val="9"/>
      <color indexed="13"/>
      <name val="Verdana"/>
      <family val="2"/>
      <charset val="238"/>
    </font>
    <font>
      <b/>
      <sz val="9"/>
      <color indexed="43"/>
      <name val="Verdana"/>
      <family val="2"/>
      <charset val="238"/>
    </font>
    <font>
      <sz val="8"/>
      <color indexed="10"/>
      <name val="Verdana"/>
      <family val="2"/>
      <charset val="238"/>
    </font>
    <font>
      <sz val="9"/>
      <color indexed="10"/>
      <name val="Verdana"/>
      <family val="2"/>
      <charset val="238"/>
    </font>
    <font>
      <sz val="8"/>
      <color indexed="9"/>
      <name val="Verdana"/>
      <family val="2"/>
      <charset val="238"/>
    </font>
    <font>
      <b/>
      <sz val="11"/>
      <color indexed="9"/>
      <name val="Verdana"/>
      <family val="2"/>
      <charset val="238"/>
    </font>
    <font>
      <i/>
      <sz val="9"/>
      <color indexed="10"/>
      <name val="Verdana"/>
      <family val="2"/>
      <charset val="238"/>
    </font>
    <font>
      <i/>
      <sz val="7"/>
      <color indexed="10"/>
      <name val="Verdana"/>
      <family val="2"/>
      <charset val="238"/>
    </font>
    <font>
      <sz val="8"/>
      <name val="Arial"/>
      <charset val="23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8"/>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4"/>
      </left>
      <right style="thin">
        <color indexed="10"/>
      </right>
      <top style="thin">
        <color indexed="64"/>
      </top>
      <bottom style="thin">
        <color indexed="64"/>
      </bottom>
      <diagonal/>
    </border>
    <border>
      <left style="thin">
        <color indexed="10"/>
      </left>
      <right/>
      <top/>
      <bottom/>
      <diagonal/>
    </border>
    <border>
      <left style="thin">
        <color indexed="1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thin">
        <color indexed="10"/>
      </right>
      <top/>
      <bottom/>
      <diagonal/>
    </border>
    <border>
      <left/>
      <right/>
      <top/>
      <bottom style="thin">
        <color indexed="10"/>
      </bottom>
      <diagonal/>
    </border>
    <border>
      <left/>
      <right/>
      <top style="thin">
        <color indexed="1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10"/>
      </right>
      <top style="thin">
        <color indexed="10"/>
      </top>
      <bottom/>
      <diagonal/>
    </border>
    <border>
      <left style="medium">
        <color indexed="64"/>
      </left>
      <right style="thin">
        <color indexed="10"/>
      </right>
      <top/>
      <bottom style="thin">
        <color indexed="10"/>
      </bottom>
      <diagonal/>
    </border>
    <border>
      <left/>
      <right style="thin">
        <color indexed="10"/>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661">
    <xf numFmtId="0" fontId="0" fillId="0" borderId="0" xfId="0"/>
    <xf numFmtId="0" fontId="7" fillId="2" borderId="0" xfId="0" applyFont="1" applyFill="1" applyAlignment="1" applyProtection="1">
      <alignment vertical="top" wrapText="1"/>
    </xf>
    <xf numFmtId="0" fontId="6" fillId="2" borderId="0" xfId="0" applyFont="1" applyFill="1" applyAlignment="1" applyProtection="1">
      <alignment vertical="top" wrapText="1"/>
    </xf>
    <xf numFmtId="0" fontId="8" fillId="2" borderId="0" xfId="0" applyFont="1" applyFill="1" applyAlignment="1" applyProtection="1">
      <alignment vertical="top" wrapText="1"/>
    </xf>
    <xf numFmtId="0" fontId="7" fillId="2" borderId="0" xfId="0" applyFont="1" applyFill="1" applyBorder="1" applyAlignment="1" applyProtection="1">
      <alignment horizontal="left" vertical="top" wrapText="1"/>
    </xf>
    <xf numFmtId="0" fontId="7" fillId="2" borderId="0" xfId="0" applyFont="1" applyFill="1" applyBorder="1" applyAlignment="1" applyProtection="1">
      <alignment vertical="top" wrapText="1"/>
    </xf>
    <xf numFmtId="0" fontId="7" fillId="2" borderId="0" xfId="0" applyFont="1" applyFill="1" applyAlignment="1" applyProtection="1">
      <alignment horizontal="left" vertical="top" wrapText="1"/>
    </xf>
    <xf numFmtId="0" fontId="7" fillId="2" borderId="0" xfId="0" applyFont="1" applyFill="1" applyBorder="1" applyAlignment="1" applyProtection="1">
      <alignment horizontal="right" vertical="top"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49" fontId="3" fillId="2" borderId="1" xfId="0" applyNumberFormat="1"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13" fillId="2" borderId="0" xfId="0" applyFont="1" applyFill="1" applyAlignment="1" applyProtection="1">
      <alignment vertical="top" wrapText="1"/>
    </xf>
    <xf numFmtId="0" fontId="14" fillId="2" borderId="0" xfId="0" applyFont="1" applyFill="1" applyAlignment="1" applyProtection="1">
      <alignment vertical="top" wrapText="1"/>
    </xf>
    <xf numFmtId="0" fontId="3" fillId="2" borderId="0" xfId="0" applyFont="1" applyFill="1" applyAlignment="1" applyProtection="1">
      <alignment vertical="top"/>
    </xf>
    <xf numFmtId="0" fontId="4" fillId="2" borderId="0" xfId="0" applyFont="1" applyFill="1" applyBorder="1" applyAlignment="1" applyProtection="1">
      <alignment horizontal="right" vertical="top"/>
    </xf>
    <xf numFmtId="0" fontId="3" fillId="2" borderId="0" xfId="0" applyFont="1" applyFill="1" applyBorder="1" applyAlignment="1" applyProtection="1">
      <alignment horizontal="center" vertical="top"/>
    </xf>
    <xf numFmtId="3" fontId="3" fillId="2" borderId="4" xfId="0" applyNumberFormat="1" applyFont="1" applyFill="1" applyBorder="1" applyAlignment="1" applyProtection="1">
      <alignment horizontal="left" vertical="top" wrapText="1"/>
    </xf>
    <xf numFmtId="3" fontId="3" fillId="2" borderId="5" xfId="0" applyNumberFormat="1" applyFont="1" applyFill="1" applyBorder="1" applyAlignment="1" applyProtection="1">
      <alignment horizontal="left" vertical="top" wrapText="1"/>
    </xf>
    <xf numFmtId="3" fontId="3" fillId="2" borderId="0" xfId="0" applyNumberFormat="1" applyFont="1" applyFill="1" applyAlignment="1" applyProtection="1">
      <alignment vertical="top"/>
    </xf>
    <xf numFmtId="3" fontId="4" fillId="2" borderId="0" xfId="0" applyNumberFormat="1" applyFont="1" applyFill="1" applyAlignment="1" applyProtection="1">
      <alignment vertical="top"/>
    </xf>
    <xf numFmtId="0" fontId="7" fillId="2" borderId="0" xfId="0" applyFont="1" applyFill="1" applyBorder="1" applyAlignment="1" applyProtection="1">
      <alignment vertical="top"/>
    </xf>
    <xf numFmtId="0" fontId="7" fillId="2" borderId="0" xfId="0" applyFont="1" applyFill="1" applyAlignment="1" applyProtection="1">
      <alignment vertical="top"/>
    </xf>
    <xf numFmtId="49" fontId="6" fillId="2" borderId="0" xfId="0" applyNumberFormat="1" applyFont="1" applyFill="1" applyAlignment="1" applyProtection="1">
      <alignment horizontal="right" vertical="top" wrapText="1"/>
    </xf>
    <xf numFmtId="0" fontId="16" fillId="2" borderId="0" xfId="0" applyFont="1" applyFill="1" applyAlignment="1" applyProtection="1">
      <alignment vertical="top"/>
    </xf>
    <xf numFmtId="0" fontId="7" fillId="2" borderId="6" xfId="0" applyFont="1" applyFill="1" applyBorder="1" applyAlignment="1" applyProtection="1">
      <alignment vertical="top" wrapText="1"/>
    </xf>
    <xf numFmtId="0" fontId="3" fillId="2" borderId="7" xfId="0" applyFont="1" applyFill="1" applyBorder="1" applyAlignment="1" applyProtection="1">
      <alignment horizontal="left" vertical="top" wrapText="1"/>
    </xf>
    <xf numFmtId="0" fontId="3" fillId="2" borderId="8" xfId="0" applyFont="1" applyFill="1" applyBorder="1" applyAlignment="1" applyProtection="1">
      <alignment horizontal="center" vertical="top" wrapText="1"/>
    </xf>
    <xf numFmtId="0" fontId="3" fillId="2" borderId="9" xfId="0" applyFont="1" applyFill="1" applyBorder="1" applyAlignment="1" applyProtection="1">
      <alignment horizontal="left" vertical="top" wrapText="1"/>
    </xf>
    <xf numFmtId="0" fontId="7" fillId="0" borderId="0" xfId="0" applyFont="1" applyFill="1" applyAlignment="1" applyProtection="1">
      <alignment horizontal="left" vertical="top" wrapText="1"/>
    </xf>
    <xf numFmtId="0" fontId="7" fillId="0" borderId="0" xfId="0" applyFont="1" applyFill="1" applyAlignment="1" applyProtection="1">
      <alignment horizontal="center" vertical="top" wrapText="1"/>
    </xf>
    <xf numFmtId="0" fontId="7" fillId="0" borderId="0" xfId="0" applyFont="1" applyFill="1" applyAlignment="1" applyProtection="1">
      <alignment vertical="top" wrapText="1"/>
    </xf>
    <xf numFmtId="49" fontId="7" fillId="0" borderId="0" xfId="0" applyNumberFormat="1" applyFont="1" applyFill="1" applyAlignment="1" applyProtection="1">
      <alignment horizontal="left" vertical="top" wrapText="1"/>
    </xf>
    <xf numFmtId="3" fontId="3" fillId="3" borderId="4" xfId="0" applyNumberFormat="1" applyFont="1" applyFill="1" applyBorder="1" applyAlignment="1" applyProtection="1">
      <alignment horizontal="right" vertical="top" wrapText="1"/>
      <protection locked="0"/>
    </xf>
    <xf numFmtId="3" fontId="3" fillId="3" borderId="10" xfId="0" applyNumberFormat="1" applyFont="1" applyFill="1" applyBorder="1" applyAlignment="1" applyProtection="1">
      <alignment horizontal="right" vertical="top" wrapText="1"/>
      <protection locked="0"/>
    </xf>
    <xf numFmtId="0" fontId="3" fillId="3" borderId="4" xfId="0" applyFont="1" applyFill="1" applyBorder="1" applyAlignment="1" applyProtection="1">
      <alignment horizontal="center" vertical="top" wrapText="1"/>
      <protection locked="0"/>
    </xf>
    <xf numFmtId="3" fontId="3" fillId="3" borderId="3" xfId="0" applyNumberFormat="1" applyFont="1" applyFill="1" applyBorder="1" applyAlignment="1" applyProtection="1">
      <alignment horizontal="right" vertical="top" wrapText="1"/>
      <protection locked="0"/>
    </xf>
    <xf numFmtId="0" fontId="20" fillId="0" borderId="0" xfId="0" applyFont="1" applyFill="1" applyAlignment="1" applyProtection="1">
      <alignment horizontal="center" vertical="top" wrapText="1"/>
    </xf>
    <xf numFmtId="0" fontId="20" fillId="0" borderId="0" xfId="0" applyFont="1" applyFill="1" applyAlignment="1" applyProtection="1">
      <alignment vertical="top" wrapText="1"/>
    </xf>
    <xf numFmtId="49" fontId="6" fillId="2" borderId="0" xfId="0" applyNumberFormat="1" applyFont="1" applyFill="1" applyBorder="1" applyAlignment="1" applyProtection="1">
      <alignment horizontal="right" vertical="top" wrapText="1"/>
    </xf>
    <xf numFmtId="0" fontId="25" fillId="2" borderId="0" xfId="0" applyFont="1" applyFill="1" applyAlignment="1" applyProtection="1">
      <alignment vertical="top" wrapText="1"/>
    </xf>
    <xf numFmtId="0" fontId="12" fillId="2" borderId="0" xfId="0" applyFont="1" applyFill="1" applyAlignment="1" applyProtection="1">
      <alignment horizontal="right" vertical="top" wrapText="1"/>
    </xf>
    <xf numFmtId="49" fontId="25" fillId="2" borderId="0" xfId="0" applyNumberFormat="1" applyFont="1" applyFill="1" applyAlignment="1" applyProtection="1">
      <alignment horizontal="right" vertical="top" wrapText="1"/>
    </xf>
    <xf numFmtId="0" fontId="7" fillId="2" borderId="0" xfId="0" applyFont="1" applyFill="1" applyAlignment="1" applyProtection="1">
      <alignment horizontal="center" vertical="center" wrapText="1"/>
    </xf>
    <xf numFmtId="0" fontId="8" fillId="2" borderId="0" xfId="0" applyFont="1" applyFill="1" applyAlignment="1" applyProtection="1">
      <alignment horizontal="center" vertical="center" wrapText="1"/>
    </xf>
    <xf numFmtId="0" fontId="24" fillId="2" borderId="0" xfId="0" applyFont="1" applyFill="1" applyBorder="1" applyAlignment="1" applyProtection="1">
      <alignment horizontal="left" vertical="top" wrapText="1"/>
    </xf>
    <xf numFmtId="0" fontId="24" fillId="2" borderId="0" xfId="0" applyFont="1" applyFill="1" applyBorder="1" applyAlignment="1" applyProtection="1">
      <alignment vertical="top" wrapText="1"/>
    </xf>
    <xf numFmtId="49" fontId="7" fillId="2" borderId="0" xfId="0" applyNumberFormat="1" applyFont="1" applyFill="1" applyAlignment="1" applyProtection="1">
      <alignment horizontal="right" vertical="top" wrapText="1"/>
    </xf>
    <xf numFmtId="0" fontId="21" fillId="2" borderId="0" xfId="0" applyFont="1" applyFill="1" applyAlignment="1" applyProtection="1">
      <alignment vertical="top" wrapText="1"/>
    </xf>
    <xf numFmtId="0" fontId="6" fillId="2" borderId="0"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15" fillId="2" borderId="0" xfId="0" applyFont="1" applyFill="1" applyAlignment="1" applyProtection="1">
      <alignment horizontal="center" vertical="top" wrapText="1"/>
    </xf>
    <xf numFmtId="0" fontId="7" fillId="2" borderId="0" xfId="0" applyFont="1" applyFill="1" applyAlignment="1" applyProtection="1">
      <alignment vertical="center" wrapText="1"/>
    </xf>
    <xf numFmtId="0" fontId="13" fillId="2" borderId="0" xfId="0" applyFont="1" applyFill="1" applyAlignment="1" applyProtection="1">
      <alignment horizontal="left" vertical="top" wrapText="1"/>
    </xf>
    <xf numFmtId="0" fontId="14" fillId="2" borderId="0" xfId="0" applyFont="1" applyFill="1" applyAlignment="1" applyProtection="1">
      <alignment horizontal="left" vertical="top" wrapText="1"/>
    </xf>
    <xf numFmtId="0" fontId="7" fillId="2" borderId="4"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7" fillId="2" borderId="0" xfId="0" applyFont="1" applyFill="1" applyBorder="1" applyAlignment="1" applyProtection="1">
      <alignment vertical="center" wrapText="1"/>
    </xf>
    <xf numFmtId="0" fontId="7" fillId="2" borderId="4" xfId="0" applyFont="1" applyFill="1" applyBorder="1" applyAlignment="1" applyProtection="1">
      <alignment horizontal="center" vertical="top" wrapText="1"/>
    </xf>
    <xf numFmtId="0" fontId="7" fillId="4" borderId="4" xfId="0" applyFont="1" applyFill="1" applyBorder="1" applyAlignment="1" applyProtection="1">
      <alignment horizontal="center" vertical="center" wrapText="1"/>
    </xf>
    <xf numFmtId="0" fontId="7" fillId="2" borderId="1" xfId="0" applyFont="1" applyFill="1" applyBorder="1" applyAlignment="1" applyProtection="1">
      <alignment vertical="center" wrapText="1"/>
    </xf>
    <xf numFmtId="0" fontId="7" fillId="2" borderId="2" xfId="0" applyFont="1" applyFill="1" applyBorder="1" applyAlignment="1" applyProtection="1">
      <alignment vertical="center" wrapText="1"/>
    </xf>
    <xf numFmtId="3" fontId="2" fillId="2" borderId="12" xfId="0" applyNumberFormat="1" applyFont="1" applyFill="1" applyBorder="1" applyAlignment="1" applyProtection="1">
      <alignment horizontal="left" vertical="top" wrapText="1"/>
    </xf>
    <xf numFmtId="0" fontId="7" fillId="2" borderId="4" xfId="0" applyFont="1" applyFill="1" applyBorder="1" applyAlignment="1" applyProtection="1">
      <alignment vertical="top" wrapText="1"/>
    </xf>
    <xf numFmtId="0" fontId="6" fillId="2" borderId="1" xfId="0" applyFont="1" applyFill="1" applyBorder="1" applyAlignment="1" applyProtection="1">
      <alignment vertical="center" wrapText="1"/>
    </xf>
    <xf numFmtId="0" fontId="6" fillId="2" borderId="2" xfId="0" applyFont="1" applyFill="1" applyBorder="1" applyAlignment="1" applyProtection="1">
      <alignment vertical="center" wrapText="1"/>
    </xf>
    <xf numFmtId="0" fontId="7" fillId="2" borderId="4" xfId="0" applyFont="1" applyFill="1" applyBorder="1" applyAlignment="1" applyProtection="1">
      <alignment vertical="center" wrapText="1"/>
    </xf>
    <xf numFmtId="0" fontId="6" fillId="2" borderId="13" xfId="0" applyFont="1" applyFill="1" applyBorder="1" applyAlignment="1" applyProtection="1">
      <alignment horizontal="center" vertical="center" wrapText="1"/>
    </xf>
    <xf numFmtId="0" fontId="7" fillId="2" borderId="11" xfId="0" applyFont="1" applyFill="1" applyBorder="1" applyAlignment="1" applyProtection="1">
      <alignment horizontal="center" vertical="top" wrapText="1"/>
    </xf>
    <xf numFmtId="49" fontId="9" fillId="2" borderId="0" xfId="0" applyNumberFormat="1" applyFont="1" applyFill="1" applyAlignment="1" applyProtection="1">
      <alignment horizontal="center" vertical="top" wrapText="1"/>
    </xf>
    <xf numFmtId="49" fontId="23" fillId="2" borderId="0" xfId="0" applyNumberFormat="1" applyFont="1" applyFill="1" applyAlignment="1" applyProtection="1">
      <alignment horizontal="right" vertical="top" wrapText="1"/>
    </xf>
    <xf numFmtId="0" fontId="23" fillId="2" borderId="0" xfId="0" applyFont="1" applyFill="1" applyAlignment="1" applyProtection="1">
      <alignment horizontal="left" vertical="top" wrapText="1"/>
    </xf>
    <xf numFmtId="49" fontId="7" fillId="2" borderId="0" xfId="0" applyNumberFormat="1" applyFont="1" applyFill="1" applyBorder="1" applyAlignment="1" applyProtection="1">
      <alignment horizontal="left" vertical="top" wrapText="1"/>
    </xf>
    <xf numFmtId="0" fontId="7" fillId="0" borderId="0" xfId="0" applyNumberFormat="1" applyFont="1" applyFill="1" applyAlignment="1" applyProtection="1">
      <alignment horizontal="left" vertical="top" wrapText="1"/>
    </xf>
    <xf numFmtId="1" fontId="7" fillId="0" borderId="0" xfId="0" applyNumberFormat="1" applyFont="1" applyFill="1" applyAlignment="1" applyProtection="1">
      <alignment horizontal="left" vertical="top" wrapText="1"/>
    </xf>
    <xf numFmtId="3" fontId="7" fillId="0" borderId="0" xfId="0" applyNumberFormat="1" applyFont="1" applyFill="1" applyAlignment="1" applyProtection="1">
      <alignment horizontal="left" vertical="top" wrapText="1"/>
    </xf>
    <xf numFmtId="3" fontId="4" fillId="4" borderId="14" xfId="0" applyNumberFormat="1" applyFont="1" applyFill="1" applyBorder="1" applyAlignment="1" applyProtection="1">
      <alignment horizontal="left" vertical="top" wrapText="1"/>
    </xf>
    <xf numFmtId="49" fontId="7" fillId="2" borderId="0" xfId="0" applyNumberFormat="1" applyFont="1" applyFill="1" applyAlignment="1" applyProtection="1">
      <alignment vertical="top" wrapText="1"/>
    </xf>
    <xf numFmtId="49" fontId="7" fillId="0" borderId="0" xfId="0" applyNumberFormat="1" applyFont="1" applyFill="1" applyBorder="1" applyAlignment="1" applyProtection="1">
      <alignment horizontal="left" vertical="top" wrapText="1"/>
    </xf>
    <xf numFmtId="49" fontId="7" fillId="4" borderId="2" xfId="0" applyNumberFormat="1" applyFont="1" applyFill="1" applyBorder="1" applyAlignment="1" applyProtection="1">
      <alignment vertical="center" wrapText="1"/>
    </xf>
    <xf numFmtId="0" fontId="7" fillId="4" borderId="6" xfId="0" applyNumberFormat="1" applyFont="1" applyFill="1" applyBorder="1" applyAlignment="1" applyProtection="1">
      <alignment horizontal="left" vertical="top" wrapText="1"/>
    </xf>
    <xf numFmtId="3" fontId="4" fillId="4" borderId="15" xfId="0" applyNumberFormat="1" applyFont="1" applyFill="1" applyBorder="1" applyAlignment="1" applyProtection="1">
      <alignment horizontal="right" vertical="top" wrapText="1"/>
    </xf>
    <xf numFmtId="49" fontId="7" fillId="2" borderId="4" xfId="0" applyNumberFormat="1" applyFont="1" applyFill="1" applyBorder="1" applyAlignment="1" applyProtection="1">
      <alignment horizontal="center" vertical="center" wrapText="1"/>
    </xf>
    <xf numFmtId="49" fontId="6" fillId="2" borderId="0" xfId="0" applyNumberFormat="1" applyFont="1" applyFill="1" applyAlignment="1" applyProtection="1">
      <alignment horizontal="right" wrapText="1"/>
    </xf>
    <xf numFmtId="0" fontId="3" fillId="2" borderId="0" xfId="0" applyNumberFormat="1" applyFont="1" applyFill="1" applyBorder="1" applyAlignment="1" applyProtection="1">
      <alignment vertical="top"/>
    </xf>
    <xf numFmtId="0" fontId="8" fillId="2" borderId="0" xfId="0" applyFont="1" applyFill="1" applyBorder="1" applyAlignment="1" applyProtection="1">
      <alignment vertical="top" wrapText="1"/>
    </xf>
    <xf numFmtId="0" fontId="6" fillId="2" borderId="0" xfId="0" applyFont="1" applyFill="1" applyBorder="1" applyAlignment="1" applyProtection="1">
      <alignment horizontal="left"/>
    </xf>
    <xf numFmtId="0" fontId="7" fillId="2" borderId="0" xfId="0" applyNumberFormat="1" applyFont="1" applyFill="1" applyBorder="1" applyAlignment="1" applyProtection="1">
      <alignment horizontal="left"/>
    </xf>
    <xf numFmtId="0" fontId="10" fillId="2" borderId="0" xfId="0" applyFont="1" applyFill="1" applyAlignment="1" applyProtection="1">
      <alignment vertical="top" wrapText="1"/>
    </xf>
    <xf numFmtId="0" fontId="29" fillId="2" borderId="0" xfId="0" applyFont="1" applyFill="1" applyBorder="1" applyAlignment="1" applyProtection="1">
      <alignment vertical="top" wrapText="1"/>
    </xf>
    <xf numFmtId="0" fontId="30" fillId="2" borderId="0" xfId="0" applyFont="1" applyFill="1" applyBorder="1" applyAlignment="1" applyProtection="1">
      <alignment vertical="top" wrapText="1"/>
    </xf>
    <xf numFmtId="0" fontId="31" fillId="2" borderId="0" xfId="0" applyFont="1" applyFill="1" applyBorder="1" applyAlignment="1" applyProtection="1">
      <alignment vertical="top" wrapText="1"/>
    </xf>
    <xf numFmtId="0" fontId="32" fillId="2" borderId="0" xfId="0" applyFont="1" applyFill="1" applyBorder="1" applyAlignment="1" applyProtection="1">
      <alignment vertical="top" wrapText="1"/>
    </xf>
    <xf numFmtId="0" fontId="28" fillId="2" borderId="0" xfId="0" applyFont="1" applyFill="1" applyAlignment="1" applyProtection="1">
      <alignment vertical="top" wrapText="1"/>
    </xf>
    <xf numFmtId="0" fontId="29" fillId="2" borderId="0" xfId="0" applyFont="1" applyFill="1" applyAlignment="1" applyProtection="1">
      <alignment vertical="top" wrapText="1"/>
    </xf>
    <xf numFmtId="0" fontId="6" fillId="2" borderId="0" xfId="0" applyFont="1" applyFill="1" applyBorder="1" applyAlignment="1" applyProtection="1">
      <alignment vertical="center" wrapText="1"/>
    </xf>
    <xf numFmtId="0" fontId="24" fillId="2" borderId="0"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21" fillId="2" borderId="0" xfId="0" applyFont="1" applyFill="1" applyAlignment="1" applyProtection="1">
      <alignment vertical="center" wrapText="1"/>
    </xf>
    <xf numFmtId="0" fontId="30" fillId="2" borderId="0" xfId="0" applyFont="1" applyFill="1" applyAlignment="1" applyProtection="1">
      <alignment vertical="top" wrapText="1"/>
    </xf>
    <xf numFmtId="0" fontId="31" fillId="2" borderId="0" xfId="0" applyFont="1" applyFill="1" applyAlignment="1" applyProtection="1">
      <alignment vertical="top" wrapText="1"/>
    </xf>
    <xf numFmtId="0" fontId="32" fillId="2" borderId="0" xfId="0" applyFont="1" applyFill="1" applyAlignment="1" applyProtection="1">
      <alignment vertical="top" wrapText="1"/>
    </xf>
    <xf numFmtId="0" fontId="33" fillId="2" borderId="0" xfId="0" applyFont="1" applyFill="1" applyProtection="1"/>
    <xf numFmtId="0" fontId="33" fillId="2" borderId="0" xfId="0" applyFont="1" applyFill="1" applyAlignment="1" applyProtection="1">
      <alignment horizontal="center"/>
    </xf>
    <xf numFmtId="0" fontId="0" fillId="2" borderId="0" xfId="0" applyFill="1" applyProtection="1"/>
    <xf numFmtId="0" fontId="34" fillId="2" borderId="0" xfId="0" applyFont="1" applyFill="1" applyProtection="1"/>
    <xf numFmtId="0" fontId="35" fillId="2" borderId="0" xfId="0" applyFont="1" applyFill="1" applyProtection="1"/>
    <xf numFmtId="0" fontId="22" fillId="2" borderId="0" xfId="0" applyFont="1" applyFill="1" applyAlignment="1" applyProtection="1">
      <alignment vertical="top" wrapText="1"/>
    </xf>
    <xf numFmtId="0" fontId="7" fillId="4" borderId="4" xfId="0" applyNumberFormat="1" applyFont="1" applyFill="1" applyBorder="1" applyAlignment="1" applyProtection="1">
      <alignment horizontal="center" vertical="top" wrapText="1"/>
    </xf>
    <xf numFmtId="0" fontId="10" fillId="2" borderId="4" xfId="0" applyFont="1" applyFill="1" applyBorder="1" applyAlignment="1" applyProtection="1">
      <alignment horizontal="justify" vertical="top" wrapText="1"/>
    </xf>
    <xf numFmtId="0" fontId="7" fillId="2" borderId="4" xfId="0" applyFont="1" applyFill="1" applyBorder="1" applyAlignment="1" applyProtection="1">
      <alignment horizontal="left" vertical="center" wrapText="1"/>
    </xf>
    <xf numFmtId="0" fontId="10" fillId="2" borderId="4" xfId="0" applyFont="1" applyFill="1" applyBorder="1" applyAlignment="1" applyProtection="1">
      <alignment vertical="top" wrapText="1"/>
    </xf>
    <xf numFmtId="14" fontId="7" fillId="2" borderId="4" xfId="0" applyNumberFormat="1" applyFont="1" applyFill="1" applyBorder="1" applyAlignment="1" applyProtection="1">
      <alignment horizontal="center" vertical="center" wrapText="1"/>
    </xf>
    <xf numFmtId="0" fontId="40" fillId="2" borderId="0" xfId="0" applyFont="1" applyFill="1" applyAlignment="1" applyProtection="1">
      <alignment vertical="top" wrapText="1"/>
    </xf>
    <xf numFmtId="0" fontId="7" fillId="2" borderId="4" xfId="0" applyNumberFormat="1"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 fillId="2" borderId="0" xfId="0" applyFont="1" applyFill="1" applyAlignment="1" applyProtection="1">
      <alignment horizontal="center"/>
    </xf>
    <xf numFmtId="0" fontId="8" fillId="2" borderId="0" xfId="0" applyFont="1" applyFill="1" applyAlignment="1" applyProtection="1">
      <alignment vertical="top"/>
    </xf>
    <xf numFmtId="0" fontId="8" fillId="2" borderId="0" xfId="0" applyFont="1" applyFill="1" applyAlignment="1" applyProtection="1">
      <alignment vertical="center"/>
    </xf>
    <xf numFmtId="0" fontId="10" fillId="2" borderId="1" xfId="0" applyFont="1" applyFill="1" applyBorder="1" applyAlignment="1" applyProtection="1">
      <alignment vertical="top" wrapText="1"/>
    </xf>
    <xf numFmtId="0" fontId="41" fillId="2" borderId="0" xfId="0" applyFont="1" applyFill="1" applyAlignment="1" applyProtection="1">
      <alignment vertical="top" wrapText="1"/>
    </xf>
    <xf numFmtId="49" fontId="41" fillId="2" borderId="0" xfId="0" applyNumberFormat="1" applyFont="1" applyFill="1" applyAlignment="1" applyProtection="1">
      <alignment horizontal="right" vertical="top" wrapText="1"/>
    </xf>
    <xf numFmtId="0" fontId="37" fillId="2" borderId="0" xfId="0" applyFont="1" applyFill="1" applyBorder="1" applyAlignment="1" applyProtection="1">
      <alignment horizontal="center" vertical="center" wrapText="1"/>
    </xf>
    <xf numFmtId="49" fontId="37" fillId="2" borderId="0" xfId="0" applyNumberFormat="1" applyFont="1" applyFill="1" applyBorder="1" applyAlignment="1" applyProtection="1">
      <alignment horizontal="center" vertical="center" wrapText="1"/>
    </xf>
    <xf numFmtId="0" fontId="37" fillId="2" borderId="4" xfId="0" applyNumberFormat="1" applyFont="1" applyFill="1" applyBorder="1" applyAlignment="1" applyProtection="1">
      <alignment horizontal="center" vertical="center" wrapText="1"/>
    </xf>
    <xf numFmtId="0" fontId="37" fillId="2" borderId="20" xfId="0" applyNumberFormat="1" applyFont="1" applyFill="1" applyBorder="1" applyAlignment="1" applyProtection="1">
      <alignment horizontal="center" vertical="center" wrapText="1"/>
    </xf>
    <xf numFmtId="164" fontId="7" fillId="2" borderId="4" xfId="0" applyNumberFormat="1" applyFont="1" applyFill="1" applyBorder="1" applyAlignment="1" applyProtection="1">
      <alignment horizontal="center" vertical="center" wrapText="1"/>
    </xf>
    <xf numFmtId="14" fontId="7" fillId="2" borderId="0" xfId="0" applyNumberFormat="1" applyFont="1" applyFill="1" applyBorder="1" applyAlignment="1" applyProtection="1">
      <alignment horizontal="center" vertical="center" wrapText="1"/>
    </xf>
    <xf numFmtId="0" fontId="21" fillId="2" borderId="0" xfId="0" applyFont="1" applyFill="1" applyAlignment="1" applyProtection="1">
      <alignment horizontal="left" vertical="top" wrapText="1"/>
    </xf>
    <xf numFmtId="0" fontId="27" fillId="2" borderId="0" xfId="0" applyNumberFormat="1" applyFont="1" applyFill="1" applyBorder="1" applyAlignment="1" applyProtection="1">
      <alignment horizontal="left" vertical="top"/>
    </xf>
    <xf numFmtId="0" fontId="21" fillId="2" borderId="0" xfId="0" applyFont="1" applyFill="1" applyBorder="1" applyAlignment="1" applyProtection="1">
      <alignment horizontal="left" vertical="center" wrapText="1"/>
    </xf>
    <xf numFmtId="0" fontId="28" fillId="2" borderId="0" xfId="0" applyFont="1" applyFill="1" applyBorder="1" applyAlignment="1" applyProtection="1">
      <alignment horizontal="left" vertical="top" wrapText="1"/>
    </xf>
    <xf numFmtId="0" fontId="34" fillId="2" borderId="0" xfId="0" applyFont="1" applyFill="1" applyAlignment="1" applyProtection="1">
      <alignment horizontal="left"/>
    </xf>
    <xf numFmtId="14" fontId="7" fillId="2" borderId="0" xfId="0" applyNumberFormat="1" applyFont="1" applyFill="1" applyAlignment="1" applyProtection="1">
      <alignment wrapText="1"/>
    </xf>
    <xf numFmtId="0" fontId="7" fillId="2" borderId="0" xfId="0" applyFont="1" applyFill="1" applyAlignment="1" applyProtection="1">
      <alignment horizontal="left" wrapText="1"/>
    </xf>
    <xf numFmtId="0" fontId="21" fillId="2" borderId="0" xfId="0" applyFont="1" applyFill="1" applyBorder="1" applyAlignment="1" applyProtection="1">
      <alignment vertical="top" wrapText="1"/>
    </xf>
    <xf numFmtId="49" fontId="7" fillId="2" borderId="0" xfId="0" applyNumberFormat="1" applyFont="1" applyFill="1" applyBorder="1" applyAlignment="1" applyProtection="1">
      <alignment horizontal="center" vertical="center" wrapText="1"/>
    </xf>
    <xf numFmtId="0" fontId="7" fillId="2" borderId="0" xfId="0" applyFont="1" applyFill="1" applyAlignment="1" applyProtection="1">
      <alignment horizontal="right" vertical="top" wrapText="1"/>
    </xf>
    <xf numFmtId="0" fontId="42" fillId="2" borderId="0" xfId="0" applyFont="1" applyFill="1" applyAlignment="1" applyProtection="1">
      <alignment horizontal="right" vertical="top" wrapText="1"/>
    </xf>
    <xf numFmtId="0" fontId="7" fillId="2" borderId="0" xfId="0" applyFont="1" applyFill="1" applyAlignment="1" applyProtection="1">
      <alignment vertical="top" wrapText="1"/>
    </xf>
    <xf numFmtId="0" fontId="6" fillId="2" borderId="0" xfId="0" applyFont="1" applyFill="1" applyAlignment="1" applyProtection="1">
      <alignment vertical="top" wrapText="1"/>
    </xf>
    <xf numFmtId="0" fontId="6" fillId="2" borderId="0" xfId="0" applyFont="1" applyFill="1" applyBorder="1" applyAlignment="1" applyProtection="1">
      <alignment vertical="top" wrapText="1"/>
    </xf>
    <xf numFmtId="0" fontId="7" fillId="2" borderId="21" xfId="0" applyFont="1" applyFill="1" applyBorder="1" applyAlignment="1" applyProtection="1">
      <alignment horizontal="center" vertical="center" wrapText="1"/>
    </xf>
    <xf numFmtId="0" fontId="24" fillId="2" borderId="0" xfId="0" applyFont="1" applyFill="1" applyAlignment="1" applyProtection="1">
      <alignment vertical="top" wrapText="1"/>
    </xf>
    <xf numFmtId="0" fontId="7" fillId="2" borderId="0" xfId="0" applyFont="1" applyFill="1" applyBorder="1" applyAlignment="1" applyProtection="1">
      <alignment vertical="top" wrapText="1"/>
    </xf>
    <xf numFmtId="0" fontId="7" fillId="2" borderId="0" xfId="0" applyFont="1" applyFill="1" applyAlignment="1" applyProtection="1">
      <alignment horizontal="center" vertical="top" wrapText="1"/>
    </xf>
    <xf numFmtId="0" fontId="7" fillId="2" borderId="22" xfId="0" applyFont="1" applyFill="1" applyBorder="1" applyAlignment="1" applyProtection="1">
      <alignment horizontal="center" vertical="center" wrapText="1"/>
    </xf>
    <xf numFmtId="1" fontId="7" fillId="2" borderId="4" xfId="0" applyNumberFormat="1" applyFont="1" applyFill="1" applyBorder="1" applyAlignment="1" applyProtection="1">
      <alignment horizontal="center" vertical="top" wrapText="1"/>
    </xf>
    <xf numFmtId="0" fontId="7" fillId="2" borderId="4" xfId="0" applyNumberFormat="1" applyFont="1" applyFill="1" applyBorder="1" applyAlignment="1" applyProtection="1">
      <alignment horizontal="center" vertical="top" wrapText="1"/>
    </xf>
    <xf numFmtId="0" fontId="7" fillId="2" borderId="2" xfId="0" applyNumberFormat="1" applyFont="1" applyFill="1" applyBorder="1" applyAlignment="1" applyProtection="1">
      <alignment horizontal="center" vertical="top" wrapText="1"/>
    </xf>
    <xf numFmtId="0" fontId="7" fillId="2" borderId="21" xfId="0" applyNumberFormat="1" applyFont="1" applyFill="1" applyBorder="1" applyAlignment="1" applyProtection="1">
      <alignment horizontal="center" vertical="top" wrapText="1"/>
    </xf>
    <xf numFmtId="0" fontId="7" fillId="2" borderId="0" xfId="0" applyNumberFormat="1" applyFont="1" applyFill="1" applyBorder="1" applyAlignment="1" applyProtection="1">
      <alignment horizontal="center" vertical="top" wrapText="1"/>
    </xf>
    <xf numFmtId="3" fontId="7" fillId="2" borderId="0" xfId="0" applyNumberFormat="1" applyFont="1" applyFill="1" applyBorder="1" applyAlignment="1" applyProtection="1">
      <alignment horizontal="center" vertical="top" wrapText="1"/>
    </xf>
    <xf numFmtId="0" fontId="6" fillId="2" borderId="0" xfId="0" applyFont="1" applyFill="1" applyBorder="1" applyAlignment="1" applyProtection="1">
      <alignment horizontal="left" vertical="center" wrapText="1"/>
    </xf>
    <xf numFmtId="0" fontId="7" fillId="2" borderId="23" xfId="0" applyFont="1" applyFill="1" applyBorder="1" applyAlignment="1" applyProtection="1">
      <alignment vertical="center" wrapText="1"/>
    </xf>
    <xf numFmtId="0" fontId="7" fillId="2" borderId="23" xfId="0" applyFont="1" applyFill="1" applyBorder="1" applyAlignment="1" applyProtection="1">
      <alignment horizontal="center" vertical="center" wrapText="1"/>
    </xf>
    <xf numFmtId="0" fontId="40" fillId="2" borderId="0" xfId="0" applyFont="1" applyFill="1" applyBorder="1" applyAlignment="1" applyProtection="1">
      <alignment horizontal="left" vertical="top" wrapText="1"/>
    </xf>
    <xf numFmtId="0" fontId="7" fillId="2" borderId="24" xfId="0" applyNumberFormat="1" applyFont="1" applyFill="1" applyBorder="1" applyAlignment="1" applyProtection="1">
      <alignment horizontal="center" vertical="top" wrapText="1"/>
    </xf>
    <xf numFmtId="0" fontId="43" fillId="2" borderId="0" xfId="0" applyFont="1" applyFill="1" applyAlignment="1" applyProtection="1">
      <alignment vertical="top" wrapText="1"/>
    </xf>
    <xf numFmtId="0" fontId="7" fillId="2" borderId="0" xfId="0" applyFont="1" applyFill="1" applyAlignment="1" applyProtection="1">
      <alignment horizontal="left" vertical="top" wrapText="1"/>
    </xf>
    <xf numFmtId="14" fontId="7" fillId="2" borderId="0" xfId="0" applyNumberFormat="1" applyFont="1" applyFill="1" applyAlignment="1" applyProtection="1">
      <alignment vertical="top" wrapText="1"/>
    </xf>
    <xf numFmtId="1" fontId="7" fillId="2" borderId="1" xfId="0" applyNumberFormat="1" applyFont="1" applyFill="1" applyBorder="1" applyAlignment="1" applyProtection="1">
      <alignment horizontal="center" vertical="center" wrapText="1"/>
    </xf>
    <xf numFmtId="0" fontId="7" fillId="2" borderId="25" xfId="0" applyNumberFormat="1" applyFont="1" applyFill="1" applyBorder="1" applyAlignment="1" applyProtection="1">
      <alignment horizontal="center" vertical="top" wrapText="1"/>
    </xf>
    <xf numFmtId="0" fontId="44" fillId="2" borderId="0" xfId="0" applyFont="1" applyFill="1" applyAlignment="1" applyProtection="1">
      <alignment vertical="top" wrapText="1"/>
    </xf>
    <xf numFmtId="0" fontId="6" fillId="2" borderId="0" xfId="0" applyFont="1" applyFill="1" applyAlignment="1" applyProtection="1"/>
    <xf numFmtId="0" fontId="7" fillId="2" borderId="0" xfId="0" applyFont="1" applyFill="1" applyProtection="1"/>
    <xf numFmtId="0" fontId="6" fillId="2" borderId="0" xfId="0" applyFont="1" applyFill="1" applyAlignment="1" applyProtection="1">
      <alignment vertical="top"/>
    </xf>
    <xf numFmtId="0" fontId="6" fillId="2" borderId="0" xfId="0" applyFont="1" applyFill="1" applyAlignment="1" applyProtection="1">
      <alignment horizontal="center"/>
    </xf>
    <xf numFmtId="0" fontId="6" fillId="2" borderId="4" xfId="0" applyFont="1" applyFill="1" applyBorder="1" applyAlignment="1" applyProtection="1">
      <alignment horizontal="center" vertical="center"/>
    </xf>
    <xf numFmtId="0" fontId="6" fillId="2" borderId="0" xfId="0" applyFont="1" applyFill="1" applyAlignment="1" applyProtection="1">
      <alignment vertical="center"/>
    </xf>
    <xf numFmtId="0" fontId="7" fillId="2" borderId="0" xfId="0" applyFont="1" applyFill="1" applyAlignment="1" applyProtection="1">
      <alignment horizontal="center" vertical="center"/>
    </xf>
    <xf numFmtId="0" fontId="7" fillId="2" borderId="0" xfId="0" applyFont="1" applyFill="1" applyAlignment="1" applyProtection="1">
      <alignment vertical="center"/>
    </xf>
    <xf numFmtId="0" fontId="7" fillId="2" borderId="10" xfId="0" applyFont="1" applyFill="1" applyBorder="1" applyAlignment="1" applyProtection="1">
      <alignment horizontal="center"/>
    </xf>
    <xf numFmtId="0" fontId="6" fillId="2" borderId="10" xfId="0" applyFont="1" applyFill="1" applyBorder="1" applyProtection="1"/>
    <xf numFmtId="0" fontId="7" fillId="2" borderId="4" xfId="0" applyFont="1" applyFill="1" applyBorder="1" applyProtection="1"/>
    <xf numFmtId="0" fontId="7" fillId="2" borderId="4" xfId="0" applyFont="1" applyFill="1" applyBorder="1" applyAlignment="1" applyProtection="1">
      <alignment horizontal="left"/>
    </xf>
    <xf numFmtId="0" fontId="7" fillId="2" borderId="26" xfId="0" applyFont="1" applyFill="1" applyBorder="1" applyAlignment="1" applyProtection="1">
      <alignment horizontal="center"/>
    </xf>
    <xf numFmtId="0" fontId="6" fillId="2" borderId="26" xfId="0" applyFont="1" applyFill="1" applyBorder="1" applyProtection="1"/>
    <xf numFmtId="0" fontId="7" fillId="2" borderId="4" xfId="0" applyNumberFormat="1" applyFont="1" applyFill="1" applyBorder="1" applyAlignment="1" applyProtection="1">
      <alignment horizontal="left"/>
    </xf>
    <xf numFmtId="0" fontId="6" fillId="2" borderId="4" xfId="0" applyFont="1" applyFill="1" applyBorder="1" applyAlignment="1" applyProtection="1">
      <alignment horizontal="center"/>
    </xf>
    <xf numFmtId="0" fontId="6" fillId="2" borderId="4" xfId="0" applyFont="1" applyFill="1" applyBorder="1" applyProtection="1"/>
    <xf numFmtId="0" fontId="6" fillId="2" borderId="0" xfId="0" applyFont="1" applyFill="1" applyProtection="1"/>
    <xf numFmtId="0" fontId="6" fillId="2" borderId="0" xfId="0" applyFont="1" applyFill="1" applyAlignment="1" applyProtection="1">
      <alignment horizontal="right"/>
    </xf>
    <xf numFmtId="3" fontId="7" fillId="2" borderId="0" xfId="0" applyNumberFormat="1" applyFont="1" applyFill="1" applyAlignment="1" applyProtection="1">
      <alignment vertical="top" wrapText="1"/>
    </xf>
    <xf numFmtId="0" fontId="6" fillId="2" borderId="25" xfId="0" applyFont="1" applyFill="1" applyBorder="1" applyProtection="1"/>
    <xf numFmtId="0" fontId="7" fillId="2" borderId="25" xfId="0" applyFont="1" applyFill="1" applyBorder="1" applyAlignment="1" applyProtection="1">
      <alignment horizontal="center"/>
    </xf>
    <xf numFmtId="0" fontId="6" fillId="2" borderId="0" xfId="0" applyFont="1" applyFill="1" applyBorder="1" applyAlignment="1" applyProtection="1">
      <alignment horizontal="center" vertical="top" wrapText="1"/>
    </xf>
    <xf numFmtId="0" fontId="7" fillId="2" borderId="4" xfId="0" applyFont="1" applyFill="1" applyBorder="1" applyAlignment="1" applyProtection="1">
      <alignment horizontal="right" vertical="center" wrapText="1"/>
    </xf>
    <xf numFmtId="0" fontId="7" fillId="2" borderId="4" xfId="0" applyFont="1" applyFill="1" applyBorder="1" applyAlignment="1" applyProtection="1">
      <alignment vertical="center" wrapText="1"/>
    </xf>
    <xf numFmtId="0" fontId="7" fillId="2" borderId="1" xfId="0" applyFont="1" applyFill="1" applyBorder="1" applyAlignment="1" applyProtection="1">
      <alignment vertical="center" wrapText="1"/>
    </xf>
    <xf numFmtId="0" fontId="7" fillId="0" borderId="0" xfId="0" applyFont="1" applyFill="1" applyAlignment="1" applyProtection="1">
      <alignment vertical="center" wrapText="1"/>
    </xf>
    <xf numFmtId="0" fontId="6" fillId="5" borderId="4" xfId="0" applyFont="1" applyFill="1" applyBorder="1" applyAlignment="1" applyProtection="1">
      <alignment vertical="center" wrapText="1"/>
    </xf>
    <xf numFmtId="0" fontId="6" fillId="5" borderId="4" xfId="0" applyFont="1" applyFill="1" applyBorder="1" applyAlignment="1" applyProtection="1">
      <alignment horizontal="left" vertical="center" wrapText="1"/>
    </xf>
    <xf numFmtId="0" fontId="7" fillId="5" borderId="4" xfId="0" applyFont="1" applyFill="1" applyBorder="1" applyAlignment="1" applyProtection="1">
      <alignment horizontal="left" vertical="center" wrapText="1"/>
    </xf>
    <xf numFmtId="0" fontId="7" fillId="2" borderId="20" xfId="0" applyFont="1" applyFill="1" applyBorder="1" applyAlignment="1" applyProtection="1">
      <alignment horizontal="center" vertical="top" wrapText="1"/>
    </xf>
    <xf numFmtId="0" fontId="7" fillId="2" borderId="13" xfId="0" applyFont="1" applyFill="1" applyBorder="1" applyAlignment="1" applyProtection="1">
      <alignment horizontal="center" vertical="top" wrapText="1"/>
    </xf>
    <xf numFmtId="0" fontId="7" fillId="2" borderId="16" xfId="0" applyFont="1" applyFill="1" applyBorder="1" applyAlignment="1" applyProtection="1">
      <alignment wrapText="1"/>
    </xf>
    <xf numFmtId="0" fontId="7" fillId="2" borderId="10" xfId="0" applyFont="1" applyFill="1" applyBorder="1" applyAlignment="1" applyProtection="1">
      <alignment horizontal="center" wrapText="1"/>
    </xf>
    <xf numFmtId="49" fontId="3" fillId="2" borderId="3" xfId="0" applyNumberFormat="1" applyFont="1" applyFill="1" applyBorder="1" applyAlignment="1" applyProtection="1">
      <alignment horizontal="center" vertical="top" wrapText="1"/>
    </xf>
    <xf numFmtId="0" fontId="11" fillId="0" borderId="0" xfId="0" applyFont="1" applyBorder="1" applyProtection="1"/>
    <xf numFmtId="0" fontId="11" fillId="0" borderId="0" xfId="0" applyFont="1" applyProtection="1"/>
    <xf numFmtId="0" fontId="0" fillId="0" borderId="0" xfId="0" applyAlignment="1" applyProtection="1">
      <alignment horizontal="left"/>
    </xf>
    <xf numFmtId="0" fontId="7" fillId="2" borderId="11" xfId="0" applyFont="1" applyFill="1" applyBorder="1" applyAlignment="1" applyProtection="1">
      <alignment horizontal="center" vertical="top" wrapText="1"/>
    </xf>
    <xf numFmtId="49" fontId="7" fillId="2" borderId="21" xfId="0" applyNumberFormat="1" applyFont="1" applyFill="1" applyBorder="1" applyAlignment="1" applyProtection="1">
      <alignment horizontal="center" vertical="center" wrapText="1"/>
    </xf>
    <xf numFmtId="0" fontId="7" fillId="2" borderId="21" xfId="0" applyNumberFormat="1" applyFont="1" applyFill="1" applyBorder="1" applyAlignment="1" applyProtection="1">
      <alignment horizontal="center" vertical="center" wrapText="1"/>
    </xf>
    <xf numFmtId="3" fontId="45" fillId="2" borderId="27" xfId="0" applyNumberFormat="1" applyFont="1" applyFill="1" applyBorder="1" applyAlignment="1" applyProtection="1">
      <alignment vertical="top"/>
    </xf>
    <xf numFmtId="0" fontId="3" fillId="2" borderId="0" xfId="0" applyFont="1" applyFill="1" applyAlignment="1" applyProtection="1">
      <alignment horizontal="center" vertical="top"/>
    </xf>
    <xf numFmtId="0" fontId="7" fillId="2" borderId="0" xfId="0" applyFont="1" applyFill="1" applyAlignment="1" applyProtection="1">
      <alignment wrapText="1"/>
    </xf>
    <xf numFmtId="0" fontId="46" fillId="2" borderId="0" xfId="0" applyFont="1" applyFill="1" applyBorder="1" applyAlignment="1" applyProtection="1">
      <alignment wrapText="1"/>
    </xf>
    <xf numFmtId="0" fontId="7" fillId="2" borderId="23" xfId="0" applyFont="1" applyFill="1" applyBorder="1" applyAlignment="1" applyProtection="1">
      <alignment horizontal="center" wrapText="1"/>
    </xf>
    <xf numFmtId="49" fontId="7" fillId="4" borderId="1" xfId="0" applyNumberFormat="1" applyFont="1" applyFill="1" applyBorder="1" applyAlignment="1" applyProtection="1">
      <alignment horizontal="center" vertical="center" wrapText="1"/>
    </xf>
    <xf numFmtId="49" fontId="7" fillId="3" borderId="4" xfId="0" applyNumberFormat="1" applyFont="1" applyFill="1" applyBorder="1" applyAlignment="1" applyProtection="1">
      <alignment horizontal="center" vertical="top" wrapText="1"/>
      <protection locked="0"/>
    </xf>
    <xf numFmtId="0" fontId="6" fillId="2" borderId="0" xfId="0" applyFont="1" applyFill="1" applyBorder="1" applyAlignment="1" applyProtection="1">
      <alignment horizontal="left" vertical="top"/>
    </xf>
    <xf numFmtId="49" fontId="6" fillId="3" borderId="4" xfId="0" applyNumberFormat="1"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center" wrapText="1"/>
      <protection locked="0"/>
    </xf>
    <xf numFmtId="0" fontId="46" fillId="2" borderId="0" xfId="0" applyFont="1" applyFill="1" applyBorder="1" applyAlignment="1" applyProtection="1">
      <alignment horizontal="left" vertical="top" wrapText="1"/>
    </xf>
    <xf numFmtId="0" fontId="6" fillId="0" borderId="0" xfId="0" applyFont="1" applyFill="1" applyAlignment="1" applyProtection="1">
      <alignment horizontal="center" vertical="center" wrapText="1"/>
    </xf>
    <xf numFmtId="0" fontId="7" fillId="2" borderId="0" xfId="0" applyFont="1" applyFill="1" applyBorder="1" applyAlignment="1" applyProtection="1">
      <alignment vertical="center" wrapText="1"/>
    </xf>
    <xf numFmtId="0" fontId="7" fillId="2" borderId="0" xfId="0" applyFont="1" applyFill="1" applyBorder="1" applyAlignment="1" applyProtection="1">
      <alignment wrapText="1"/>
    </xf>
    <xf numFmtId="0" fontId="7" fillId="2" borderId="23" xfId="0" applyNumberFormat="1" applyFont="1" applyFill="1" applyBorder="1" applyAlignment="1" applyProtection="1">
      <alignment horizontal="center" vertical="center" wrapText="1"/>
    </xf>
    <xf numFmtId="0" fontId="46" fillId="2" borderId="0" xfId="0" applyFont="1" applyFill="1" applyAlignment="1" applyProtection="1">
      <alignment wrapText="1"/>
    </xf>
    <xf numFmtId="0" fontId="7" fillId="2" borderId="28" xfId="0" applyNumberFormat="1"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0" fontId="7" fillId="2" borderId="30" xfId="0" applyFont="1" applyFill="1" applyBorder="1" applyAlignment="1" applyProtection="1">
      <alignment wrapText="1"/>
    </xf>
    <xf numFmtId="0" fontId="4" fillId="4" borderId="31" xfId="0" applyFont="1" applyFill="1" applyBorder="1" applyAlignment="1" applyProtection="1">
      <alignment vertical="center" wrapText="1"/>
    </xf>
    <xf numFmtId="0" fontId="4" fillId="4" borderId="32" xfId="0" applyFont="1" applyFill="1" applyBorder="1" applyAlignment="1" applyProtection="1">
      <alignment vertical="center" wrapText="1"/>
    </xf>
    <xf numFmtId="0" fontId="3" fillId="2" borderId="4" xfId="0" applyFont="1" applyFill="1" applyBorder="1" applyAlignment="1" applyProtection="1">
      <alignment horizontal="left" vertical="top" wrapText="1"/>
    </xf>
    <xf numFmtId="3" fontId="5" fillId="2" borderId="4" xfId="0" applyNumberFormat="1" applyFont="1" applyFill="1" applyBorder="1" applyAlignment="1" applyProtection="1">
      <alignment horizontal="center" vertical="center" wrapText="1"/>
    </xf>
    <xf numFmtId="3" fontId="4" fillId="2" borderId="4" xfId="0" applyNumberFormat="1" applyFont="1" applyFill="1" applyBorder="1" applyAlignment="1" applyProtection="1">
      <alignment horizontal="center" vertical="center" wrapText="1"/>
    </xf>
    <xf numFmtId="3" fontId="3" fillId="2" borderId="5" xfId="0" applyNumberFormat="1" applyFont="1" applyFill="1" applyBorder="1" applyAlignment="1" applyProtection="1">
      <alignment horizontal="left" vertical="center" wrapText="1"/>
    </xf>
    <xf numFmtId="3" fontId="3" fillId="2" borderId="4" xfId="0" applyNumberFormat="1" applyFont="1" applyFill="1" applyBorder="1" applyAlignment="1" applyProtection="1">
      <alignment horizontal="left" vertical="center" wrapText="1"/>
    </xf>
    <xf numFmtId="0" fontId="3" fillId="2" borderId="0" xfId="0" applyFont="1" applyFill="1" applyAlignment="1" applyProtection="1">
      <alignment vertical="center"/>
    </xf>
    <xf numFmtId="3" fontId="2" fillId="2" borderId="10" xfId="0" applyNumberFormat="1" applyFont="1" applyFill="1" applyBorder="1" applyAlignment="1" applyProtection="1">
      <alignment horizontal="left" vertical="top" wrapText="1"/>
    </xf>
    <xf numFmtId="3" fontId="3" fillId="2" borderId="1" xfId="0" applyNumberFormat="1" applyFont="1" applyFill="1" applyBorder="1" applyAlignment="1" applyProtection="1">
      <alignment horizontal="left" vertical="top" wrapText="1"/>
    </xf>
    <xf numFmtId="3" fontId="45" fillId="2" borderId="9" xfId="0" applyNumberFormat="1" applyFont="1" applyFill="1" applyBorder="1" applyAlignment="1" applyProtection="1">
      <alignment horizontal="left" vertical="top" wrapText="1"/>
    </xf>
    <xf numFmtId="3" fontId="4" fillId="2" borderId="3" xfId="0" applyNumberFormat="1" applyFont="1" applyFill="1" applyBorder="1" applyAlignment="1" applyProtection="1">
      <alignment horizontal="center" vertical="center" wrapText="1"/>
    </xf>
    <xf numFmtId="3" fontId="5" fillId="2" borderId="25" xfId="0" applyNumberFormat="1" applyFont="1" applyFill="1" applyBorder="1" applyAlignment="1" applyProtection="1">
      <alignment horizontal="center" vertical="center" wrapText="1"/>
    </xf>
    <xf numFmtId="0" fontId="3" fillId="2" borderId="9" xfId="0" applyFont="1" applyFill="1" applyBorder="1" applyAlignment="1" applyProtection="1">
      <alignment horizontal="center" vertical="top" wrapText="1"/>
    </xf>
    <xf numFmtId="3" fontId="3" fillId="2" borderId="33" xfId="0" applyNumberFormat="1" applyFont="1" applyFill="1" applyBorder="1" applyAlignment="1" applyProtection="1">
      <alignment horizontal="right" vertical="top" wrapText="1"/>
    </xf>
    <xf numFmtId="0" fontId="3" fillId="3" borderId="1" xfId="0" applyFont="1" applyFill="1" applyBorder="1" applyAlignment="1" applyProtection="1">
      <alignment horizontal="center" vertical="top" wrapText="1"/>
      <protection locked="0"/>
    </xf>
    <xf numFmtId="0" fontId="3" fillId="2" borderId="34" xfId="0" applyFont="1" applyFill="1" applyBorder="1" applyAlignment="1" applyProtection="1">
      <alignment horizontal="left" vertical="top" wrapText="1"/>
    </xf>
    <xf numFmtId="0" fontId="3" fillId="2" borderId="35" xfId="0" applyFont="1" applyFill="1" applyBorder="1" applyAlignment="1" applyProtection="1">
      <alignment horizontal="center" vertical="top" wrapText="1"/>
    </xf>
    <xf numFmtId="49" fontId="3" fillId="2" borderId="35" xfId="0" applyNumberFormat="1" applyFont="1" applyFill="1" applyBorder="1" applyAlignment="1" applyProtection="1">
      <alignment horizontal="left" vertical="top" wrapText="1"/>
    </xf>
    <xf numFmtId="3" fontId="3" fillId="2" borderId="9" xfId="0" applyNumberFormat="1" applyFont="1" applyFill="1" applyBorder="1" applyAlignment="1" applyProtection="1">
      <alignment horizontal="left" vertical="top" wrapText="1"/>
    </xf>
    <xf numFmtId="49" fontId="3" fillId="2" borderId="7" xfId="0" applyNumberFormat="1" applyFont="1" applyFill="1" applyBorder="1" applyAlignment="1" applyProtection="1">
      <alignment horizontal="center" vertical="top" wrapText="1"/>
    </xf>
    <xf numFmtId="3" fontId="3" fillId="2" borderId="8" xfId="0" applyNumberFormat="1" applyFont="1" applyFill="1" applyBorder="1" applyAlignment="1" applyProtection="1">
      <alignment horizontal="left" vertical="top" wrapText="1"/>
    </xf>
    <xf numFmtId="3" fontId="2" fillId="2" borderId="34" xfId="0" applyNumberFormat="1" applyFont="1" applyFill="1" applyBorder="1" applyAlignment="1" applyProtection="1">
      <alignment horizontal="right" vertical="top" wrapText="1"/>
    </xf>
    <xf numFmtId="49" fontId="4" fillId="2" borderId="36" xfId="0" applyNumberFormat="1" applyFont="1" applyFill="1" applyBorder="1" applyAlignment="1" applyProtection="1">
      <alignment horizontal="center" vertical="center" wrapText="1"/>
    </xf>
    <xf numFmtId="3" fontId="4" fillId="2" borderId="25" xfId="0" applyNumberFormat="1" applyFont="1" applyFill="1" applyBorder="1" applyAlignment="1" applyProtection="1">
      <alignment horizontal="center" vertical="center" wrapText="1"/>
    </xf>
    <xf numFmtId="3" fontId="3" fillId="2" borderId="37" xfId="0" applyNumberFormat="1" applyFont="1" applyFill="1" applyBorder="1" applyAlignment="1" applyProtection="1">
      <alignment horizontal="left" vertical="center" wrapText="1"/>
    </xf>
    <xf numFmtId="49" fontId="4" fillId="2" borderId="3" xfId="0" applyNumberFormat="1" applyFont="1" applyFill="1" applyBorder="1" applyAlignment="1" applyProtection="1">
      <alignment horizontal="center" vertical="center" wrapText="1"/>
    </xf>
    <xf numFmtId="3" fontId="5" fillId="2" borderId="5" xfId="0" applyNumberFormat="1" applyFont="1" applyFill="1" applyBorder="1" applyAlignment="1" applyProtection="1">
      <alignment vertical="center" wrapText="1"/>
    </xf>
    <xf numFmtId="0" fontId="3" fillId="2" borderId="38" xfId="0" applyFont="1" applyFill="1" applyBorder="1" applyAlignment="1" applyProtection="1">
      <alignment horizontal="left" vertical="top" wrapText="1"/>
    </xf>
    <xf numFmtId="0" fontId="3" fillId="2" borderId="26" xfId="0" applyFont="1" applyFill="1" applyBorder="1" applyAlignment="1" applyProtection="1">
      <alignment horizontal="center" vertical="top" wrapText="1"/>
    </xf>
    <xf numFmtId="49" fontId="3" fillId="2" borderId="18" xfId="0" applyNumberFormat="1" applyFont="1" applyFill="1" applyBorder="1" applyAlignment="1" applyProtection="1">
      <alignment horizontal="left" vertical="top" wrapText="1"/>
    </xf>
    <xf numFmtId="0" fontId="3" fillId="2" borderId="20" xfId="0" applyFont="1" applyFill="1" applyBorder="1" applyAlignment="1" applyProtection="1">
      <alignment horizontal="center" vertical="top" wrapText="1"/>
    </xf>
    <xf numFmtId="3" fontId="2" fillId="2" borderId="20" xfId="0" applyNumberFormat="1" applyFont="1" applyFill="1" applyBorder="1" applyAlignment="1" applyProtection="1">
      <alignment horizontal="left" vertical="top" wrapText="1"/>
    </xf>
    <xf numFmtId="49" fontId="2" fillId="2" borderId="39" xfId="0" applyNumberFormat="1" applyFont="1" applyFill="1" applyBorder="1" applyAlignment="1" applyProtection="1">
      <alignment horizontal="center" vertical="top" wrapText="1"/>
    </xf>
    <xf numFmtId="3" fontId="2" fillId="2" borderId="40" xfId="0" applyNumberFormat="1" applyFont="1" applyFill="1" applyBorder="1" applyAlignment="1" applyProtection="1">
      <alignment horizontal="left" vertical="top" wrapText="1"/>
    </xf>
    <xf numFmtId="3" fontId="2" fillId="2" borderId="38" xfId="0" applyNumberFormat="1" applyFont="1" applyFill="1" applyBorder="1" applyAlignment="1" applyProtection="1">
      <alignment horizontal="right" vertical="top" wrapText="1"/>
    </xf>
    <xf numFmtId="3" fontId="2" fillId="2" borderId="41" xfId="0" applyNumberFormat="1" applyFont="1" applyFill="1" applyBorder="1" applyAlignment="1" applyProtection="1">
      <alignment horizontal="right" vertical="top" wrapText="1"/>
    </xf>
    <xf numFmtId="3" fontId="2" fillId="2" borderId="42" xfId="0" applyNumberFormat="1" applyFont="1" applyFill="1" applyBorder="1" applyAlignment="1" applyProtection="1">
      <alignment horizontal="left" vertical="top" wrapText="1"/>
    </xf>
    <xf numFmtId="0" fontId="6" fillId="5" borderId="4" xfId="0" applyFont="1" applyFill="1" applyBorder="1" applyAlignment="1" applyProtection="1">
      <alignment horizontal="center" vertical="center" wrapText="1"/>
    </xf>
    <xf numFmtId="0" fontId="7" fillId="2" borderId="24" xfId="0" applyFont="1" applyFill="1" applyBorder="1" applyAlignment="1" applyProtection="1">
      <alignment horizontal="center" vertical="top" wrapText="1"/>
    </xf>
    <xf numFmtId="0" fontId="3" fillId="3" borderId="1" xfId="0" applyFont="1" applyFill="1" applyBorder="1" applyAlignment="1" applyProtection="1">
      <alignment horizontal="center" vertical="center" wrapText="1"/>
      <protection locked="0"/>
    </xf>
    <xf numFmtId="0" fontId="45" fillId="2" borderId="0" xfId="0" applyFont="1" applyFill="1" applyAlignment="1" applyProtection="1">
      <alignment vertical="top"/>
    </xf>
    <xf numFmtId="0" fontId="6" fillId="2" borderId="4"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xf>
    <xf numFmtId="0" fontId="37" fillId="0" borderId="29" xfId="0" applyFont="1" applyBorder="1" applyAlignment="1" applyProtection="1">
      <alignment horizontal="center"/>
    </xf>
    <xf numFmtId="0" fontId="3" fillId="2" borderId="1" xfId="0" applyFont="1" applyFill="1" applyBorder="1" applyAlignment="1" applyProtection="1">
      <alignment horizontal="center" vertical="top" wrapText="1"/>
    </xf>
    <xf numFmtId="3" fontId="47" fillId="2" borderId="7" xfId="0" applyNumberFormat="1" applyFont="1" applyFill="1" applyBorder="1" applyAlignment="1" applyProtection="1">
      <alignment horizontal="right" vertical="top" wrapText="1"/>
    </xf>
    <xf numFmtId="3" fontId="47" fillId="2" borderId="8" xfId="0" applyNumberFormat="1" applyFont="1" applyFill="1" applyBorder="1" applyAlignment="1" applyProtection="1">
      <alignment horizontal="left" vertical="top" wrapText="1"/>
    </xf>
    <xf numFmtId="3" fontId="47" fillId="2" borderId="8" xfId="0" applyNumberFormat="1" applyFont="1" applyFill="1" applyBorder="1" applyAlignment="1" applyProtection="1">
      <alignment horizontal="right" vertical="top" wrapText="1"/>
    </xf>
    <xf numFmtId="3" fontId="47" fillId="2" borderId="10" xfId="0" applyNumberFormat="1" applyFont="1" applyFill="1" applyBorder="1" applyAlignment="1" applyProtection="1">
      <alignment horizontal="right" vertical="top" wrapText="1"/>
    </xf>
    <xf numFmtId="3" fontId="47" fillId="2" borderId="1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left" vertical="top" wrapText="1"/>
      <protection locked="0"/>
    </xf>
    <xf numFmtId="49" fontId="7" fillId="0" borderId="4" xfId="0" applyNumberFormat="1" applyFont="1" applyFill="1" applyBorder="1" applyAlignment="1" applyProtection="1">
      <alignment horizontal="left" vertical="top" wrapText="1"/>
      <protection locked="0"/>
    </xf>
    <xf numFmtId="3" fontId="7" fillId="0" borderId="4" xfId="0" applyNumberFormat="1" applyFont="1" applyFill="1" applyBorder="1" applyAlignment="1" applyProtection="1">
      <alignment horizontal="left" vertical="top" wrapText="1"/>
      <protection locked="0"/>
    </xf>
    <xf numFmtId="1" fontId="7" fillId="0" borderId="4" xfId="0" applyNumberFormat="1" applyFont="1" applyFill="1" applyBorder="1" applyAlignment="1" applyProtection="1">
      <alignment horizontal="left" vertical="top" wrapText="1"/>
      <protection locked="0"/>
    </xf>
    <xf numFmtId="14" fontId="7" fillId="0" borderId="4" xfId="0" applyNumberFormat="1" applyFont="1" applyFill="1" applyBorder="1" applyAlignment="1" applyProtection="1">
      <alignment horizontal="left" vertical="top" wrapText="1"/>
      <protection locked="0"/>
    </xf>
    <xf numFmtId="49" fontId="7" fillId="0" borderId="0" xfId="0" applyNumberFormat="1" applyFont="1" applyFill="1" applyAlignment="1" applyProtection="1">
      <alignment horizontal="left" vertical="top" wrapText="1"/>
      <protection locked="0"/>
    </xf>
    <xf numFmtId="0" fontId="7" fillId="0" borderId="4" xfId="0" applyFont="1" applyFill="1" applyBorder="1" applyAlignment="1" applyProtection="1">
      <alignment vertical="top" wrapText="1"/>
      <protection locked="0"/>
    </xf>
    <xf numFmtId="49" fontId="7" fillId="0" borderId="4" xfId="0" applyNumberFormat="1" applyFont="1" applyFill="1" applyBorder="1" applyAlignment="1" applyProtection="1">
      <alignment vertical="top" wrapText="1"/>
      <protection locked="0"/>
    </xf>
    <xf numFmtId="0" fontId="7" fillId="0" borderId="4" xfId="0" applyFont="1" applyFill="1" applyBorder="1" applyAlignment="1" applyProtection="1">
      <alignment horizontal="left" vertical="top" wrapText="1"/>
      <protection locked="0"/>
    </xf>
    <xf numFmtId="0" fontId="7" fillId="0" borderId="4" xfId="0" applyNumberFormat="1" applyFont="1" applyFill="1" applyBorder="1" applyAlignment="1" applyProtection="1">
      <alignment vertical="top" wrapText="1"/>
      <protection locked="0"/>
    </xf>
    <xf numFmtId="0" fontId="7" fillId="0" borderId="0" xfId="0" applyFont="1" applyFill="1" applyAlignment="1" applyProtection="1">
      <alignment vertical="top" wrapText="1"/>
      <protection locked="0"/>
    </xf>
    <xf numFmtId="3" fontId="3" fillId="0" borderId="39" xfId="0" applyNumberFormat="1" applyFont="1" applyFill="1" applyBorder="1" applyAlignment="1" applyProtection="1">
      <alignment horizontal="right" vertical="top" wrapText="1"/>
    </xf>
    <xf numFmtId="3" fontId="3" fillId="2" borderId="7" xfId="0" applyNumberFormat="1" applyFont="1" applyFill="1" applyBorder="1" applyAlignment="1" applyProtection="1">
      <alignment horizontal="right" vertical="top" wrapText="1"/>
    </xf>
    <xf numFmtId="3" fontId="3" fillId="2" borderId="12" xfId="0" applyNumberFormat="1" applyFont="1" applyFill="1" applyBorder="1" applyAlignment="1" applyProtection="1">
      <alignment horizontal="left" vertical="top" wrapText="1"/>
    </xf>
    <xf numFmtId="0" fontId="3" fillId="2" borderId="27" xfId="0" applyFont="1" applyFill="1" applyBorder="1" applyAlignment="1" applyProtection="1">
      <alignment horizontal="center" vertical="top"/>
    </xf>
    <xf numFmtId="0" fontId="8" fillId="2" borderId="0" xfId="0" applyFont="1" applyFill="1" applyAlignment="1" applyProtection="1">
      <alignment horizontal="left" vertical="center" wrapText="1"/>
    </xf>
    <xf numFmtId="14" fontId="3" fillId="3" borderId="1" xfId="0" applyNumberFormat="1" applyFont="1" applyFill="1" applyBorder="1" applyAlignment="1" applyProtection="1">
      <alignment horizontal="center" vertical="top" wrapText="1"/>
      <protection locked="0"/>
    </xf>
    <xf numFmtId="14" fontId="3" fillId="3" borderId="4" xfId="0" applyNumberFormat="1" applyFont="1" applyFill="1" applyBorder="1" applyAlignment="1" applyProtection="1">
      <alignment horizontal="center" vertical="top" wrapText="1"/>
      <protection locked="0"/>
    </xf>
    <xf numFmtId="3" fontId="3" fillId="4" borderId="15" xfId="0" applyNumberFormat="1" applyFont="1" applyFill="1" applyBorder="1" applyAlignment="1" applyProtection="1">
      <alignment horizontal="right" vertical="top" wrapText="1"/>
    </xf>
    <xf numFmtId="3" fontId="3" fillId="4" borderId="14" xfId="0" applyNumberFormat="1" applyFont="1" applyFill="1" applyBorder="1" applyAlignment="1" applyProtection="1">
      <alignment horizontal="left" vertical="top" wrapText="1"/>
    </xf>
    <xf numFmtId="0" fontId="10" fillId="2" borderId="0" xfId="0" applyFont="1" applyFill="1" applyBorder="1" applyAlignment="1" applyProtection="1">
      <alignment horizontal="justify" vertical="top" wrapText="1"/>
    </xf>
    <xf numFmtId="0" fontId="17" fillId="2" borderId="0" xfId="0" applyFont="1" applyFill="1" applyAlignment="1" applyProtection="1">
      <alignment horizontal="center" vertical="top" wrapText="1"/>
    </xf>
    <xf numFmtId="0" fontId="7" fillId="2" borderId="0" xfId="0" applyFont="1" applyFill="1" applyBorder="1" applyAlignment="1" applyProtection="1">
      <alignment horizontal="center" vertical="top" wrapText="1"/>
    </xf>
    <xf numFmtId="0" fontId="6" fillId="2" borderId="0" xfId="0" applyFont="1" applyFill="1" applyAlignment="1" applyProtection="1">
      <alignment horizontal="center" vertical="top" wrapText="1"/>
    </xf>
    <xf numFmtId="0" fontId="6" fillId="2" borderId="0" xfId="0" applyFont="1" applyFill="1" applyAlignment="1" applyProtection="1">
      <alignment horizontal="left" vertical="top" wrapText="1"/>
    </xf>
    <xf numFmtId="0" fontId="10" fillId="2" borderId="0" xfId="0" applyFont="1" applyFill="1" applyBorder="1" applyAlignment="1" applyProtection="1">
      <alignment horizontal="left" vertical="top" wrapText="1"/>
    </xf>
    <xf numFmtId="0" fontId="7" fillId="2" borderId="0" xfId="0" applyFont="1" applyFill="1" applyAlignment="1" applyProtection="1">
      <alignment horizontal="center" wrapText="1"/>
    </xf>
    <xf numFmtId="0" fontId="7" fillId="2" borderId="0" xfId="0" applyFont="1" applyFill="1" applyBorder="1" applyAlignment="1" applyProtection="1">
      <alignment horizontal="center" wrapText="1"/>
    </xf>
    <xf numFmtId="49" fontId="6" fillId="2" borderId="0" xfId="0" applyNumberFormat="1" applyFont="1" applyFill="1" applyAlignment="1" applyProtection="1">
      <alignment horizontal="right" vertical="top" wrapText="1"/>
    </xf>
    <xf numFmtId="0" fontId="10" fillId="2" borderId="0" xfId="0" applyFont="1" applyFill="1" applyAlignment="1" applyProtection="1">
      <alignment horizontal="justify" vertical="top" wrapText="1"/>
    </xf>
    <xf numFmtId="0" fontId="6" fillId="2" borderId="0" xfId="0" applyFont="1" applyFill="1" applyBorder="1" applyAlignment="1" applyProtection="1">
      <alignment horizontal="left" vertical="top" wrapText="1"/>
    </xf>
    <xf numFmtId="0" fontId="7" fillId="4" borderId="6" xfId="0" applyFont="1" applyFill="1" applyBorder="1" applyAlignment="1" applyProtection="1">
      <alignment horizontal="center" vertical="top" wrapText="1"/>
    </xf>
    <xf numFmtId="0" fontId="9" fillId="2" borderId="0" xfId="0" applyFont="1" applyFill="1" applyAlignment="1" applyProtection="1">
      <alignment horizontal="left" vertical="top" wrapText="1"/>
    </xf>
    <xf numFmtId="0" fontId="8" fillId="2" borderId="0" xfId="0" applyFont="1" applyFill="1" applyAlignment="1" applyProtection="1">
      <alignment horizontal="left" vertical="top" wrapText="1"/>
    </xf>
    <xf numFmtId="49" fontId="7" fillId="3" borderId="1" xfId="0"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horizontal="left" vertical="top" wrapText="1"/>
    </xf>
    <xf numFmtId="0" fontId="6" fillId="2" borderId="1" xfId="0" applyFont="1" applyFill="1" applyBorder="1" applyAlignment="1" applyProtection="1">
      <alignment horizontal="center" vertical="center" wrapText="1"/>
    </xf>
    <xf numFmtId="0" fontId="10" fillId="2" borderId="0" xfId="0" applyNumberFormat="1" applyFont="1" applyFill="1" applyAlignment="1" applyProtection="1">
      <alignment horizontal="justify" vertical="top" wrapText="1"/>
    </xf>
    <xf numFmtId="0" fontId="7" fillId="3" borderId="1" xfId="0" applyFont="1" applyFill="1" applyBorder="1" applyAlignment="1" applyProtection="1">
      <alignment horizontal="center" vertical="center" wrapText="1"/>
      <protection locked="0"/>
    </xf>
    <xf numFmtId="49" fontId="19" fillId="2" borderId="0" xfId="0" applyNumberFormat="1" applyFont="1" applyFill="1" applyAlignment="1" applyProtection="1">
      <alignment horizontal="center" vertical="center" wrapText="1"/>
    </xf>
    <xf numFmtId="0" fontId="10" fillId="2" borderId="0" xfId="0" applyNumberFormat="1" applyFont="1" applyFill="1" applyAlignment="1" applyProtection="1">
      <alignment horizontal="left" vertical="top" wrapText="1"/>
    </xf>
    <xf numFmtId="49" fontId="10" fillId="2" borderId="0" xfId="0" applyNumberFormat="1" applyFont="1" applyFill="1" applyAlignment="1" applyProtection="1">
      <alignment horizontal="left" vertical="top" wrapText="1"/>
    </xf>
    <xf numFmtId="0" fontId="7"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49" fontId="6" fillId="2" borderId="0" xfId="0" applyNumberFormat="1" applyFont="1" applyFill="1" applyAlignment="1" applyProtection="1">
      <alignment horizontal="left" vertical="top" wrapText="1"/>
    </xf>
    <xf numFmtId="0" fontId="7" fillId="2" borderId="1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Alignment="1" applyProtection="1">
      <alignment horizontal="left" vertical="top" wrapText="1"/>
    </xf>
    <xf numFmtId="0" fontId="7" fillId="2" borderId="6" xfId="0" applyFont="1" applyFill="1" applyBorder="1" applyAlignment="1" applyProtection="1">
      <alignment horizontal="center" wrapText="1"/>
    </xf>
    <xf numFmtId="0" fontId="7" fillId="2" borderId="0" xfId="0" applyFont="1" applyFill="1" applyAlignment="1" applyProtection="1">
      <alignment horizontal="center" vertical="center" wrapText="1"/>
    </xf>
    <xf numFmtId="0" fontId="6" fillId="2" borderId="0" xfId="0" applyFont="1" applyFill="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2" borderId="19"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0" fillId="0" borderId="0" xfId="0" applyProtection="1"/>
    <xf numFmtId="0" fontId="7"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left" vertical="top" wrapText="1"/>
    </xf>
    <xf numFmtId="0" fontId="10" fillId="2" borderId="0" xfId="0" applyFont="1" applyFill="1" applyBorder="1" applyAlignment="1" applyProtection="1">
      <alignment horizontal="justify" vertical="top" wrapText="1"/>
    </xf>
    <xf numFmtId="0" fontId="6" fillId="2" borderId="0" xfId="0" applyFont="1" applyFill="1" applyAlignment="1" applyProtection="1">
      <alignment horizontal="center" vertical="top" wrapText="1"/>
    </xf>
    <xf numFmtId="49" fontId="6" fillId="2" borderId="0" xfId="0" applyNumberFormat="1" applyFont="1" applyFill="1" applyAlignment="1" applyProtection="1">
      <alignment horizontal="right" vertical="top" wrapText="1"/>
    </xf>
    <xf numFmtId="0" fontId="6" fillId="2" borderId="0" xfId="0" applyFont="1" applyFill="1" applyBorder="1" applyAlignment="1" applyProtection="1">
      <alignment horizontal="left" vertical="top" wrapText="1"/>
    </xf>
    <xf numFmtId="0" fontId="7" fillId="2" borderId="0" xfId="0" applyFont="1" applyFill="1" applyAlignment="1" applyProtection="1">
      <alignment horizontal="center" wrapText="1"/>
    </xf>
    <xf numFmtId="0" fontId="7" fillId="2" borderId="0" xfId="0" applyFont="1" applyFill="1" applyBorder="1" applyAlignment="1" applyProtection="1">
      <alignment horizontal="center" wrapText="1"/>
    </xf>
    <xf numFmtId="0" fontId="7" fillId="2" borderId="0" xfId="0" applyFont="1" applyFill="1" applyBorder="1" applyAlignment="1" applyProtection="1">
      <alignment horizontal="left" vertical="top" wrapText="1"/>
    </xf>
    <xf numFmtId="0" fontId="8" fillId="2" borderId="0" xfId="0" applyFont="1" applyFill="1" applyAlignment="1" applyProtection="1">
      <alignment horizontal="left" vertical="top" wrapText="1"/>
    </xf>
    <xf numFmtId="0" fontId="7" fillId="2" borderId="1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29" xfId="0" applyFont="1" applyFill="1" applyBorder="1" applyAlignment="1" applyProtection="1">
      <alignment horizontal="center" wrapText="1"/>
    </xf>
    <xf numFmtId="0" fontId="10" fillId="2" borderId="0" xfId="0" applyFont="1" applyFill="1" applyAlignment="1" applyProtection="1">
      <alignment horizontal="left" vertical="top" wrapText="1"/>
    </xf>
    <xf numFmtId="0" fontId="7" fillId="2"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0" fillId="2" borderId="0" xfId="0" applyFont="1" applyFill="1" applyBorder="1" applyAlignment="1" applyProtection="1">
      <alignment horizontal="center" vertical="top" wrapText="1"/>
    </xf>
    <xf numFmtId="0" fontId="10" fillId="2" borderId="19" xfId="0" applyFont="1" applyFill="1" applyBorder="1" applyAlignment="1" applyProtection="1">
      <alignment horizontal="center" vertical="top" wrapText="1"/>
    </xf>
    <xf numFmtId="0" fontId="10" fillId="2" borderId="6" xfId="0" applyFont="1" applyFill="1" applyBorder="1" applyAlignment="1" applyProtection="1">
      <alignment horizontal="center" vertical="top" wrapText="1"/>
    </xf>
    <xf numFmtId="0" fontId="10" fillId="2" borderId="17" xfId="0" applyFont="1" applyFill="1" applyBorder="1" applyAlignment="1" applyProtection="1">
      <alignment horizontal="center" vertical="top" wrapText="1"/>
    </xf>
    <xf numFmtId="0" fontId="10" fillId="2" borderId="0" xfId="0" applyFont="1" applyFill="1" applyBorder="1" applyAlignment="1" applyProtection="1">
      <alignment horizontal="justify" vertical="top" wrapText="1"/>
    </xf>
    <xf numFmtId="0" fontId="7" fillId="4" borderId="2" xfId="0" applyFont="1" applyFill="1" applyBorder="1" applyAlignment="1" applyProtection="1">
      <alignment horizontal="left" vertical="top" wrapText="1"/>
    </xf>
    <xf numFmtId="0" fontId="7" fillId="4" borderId="11" xfId="0" applyFont="1" applyFill="1" applyBorder="1" applyAlignment="1" applyProtection="1">
      <alignment horizontal="left" vertical="top" wrapText="1"/>
    </xf>
    <xf numFmtId="0" fontId="7" fillId="2" borderId="20" xfId="0" applyFont="1" applyFill="1" applyBorder="1" applyAlignment="1" applyProtection="1">
      <alignment horizontal="justify" vertical="top" wrapText="1"/>
    </xf>
    <xf numFmtId="0" fontId="7" fillId="2" borderId="13" xfId="0" applyFont="1" applyFill="1" applyBorder="1" applyAlignment="1" applyProtection="1">
      <alignment horizontal="justify" vertical="top" wrapText="1"/>
    </xf>
    <xf numFmtId="0" fontId="10" fillId="2" borderId="13" xfId="0" applyFont="1" applyFill="1" applyBorder="1" applyAlignment="1" applyProtection="1">
      <alignment horizontal="center" vertical="top" wrapText="1"/>
    </xf>
    <xf numFmtId="0" fontId="10" fillId="2" borderId="43" xfId="0" applyFont="1" applyFill="1" applyBorder="1" applyAlignment="1" applyProtection="1">
      <alignment horizontal="center" vertical="top" wrapText="1"/>
    </xf>
    <xf numFmtId="49" fontId="6" fillId="4" borderId="1" xfId="0" applyNumberFormat="1" applyFont="1" applyFill="1" applyBorder="1" applyAlignment="1" applyProtection="1">
      <alignment horizontal="left" vertical="top" wrapText="1"/>
    </xf>
    <xf numFmtId="49" fontId="6" fillId="4" borderId="2" xfId="0" applyNumberFormat="1" applyFont="1" applyFill="1" applyBorder="1" applyAlignment="1" applyProtection="1">
      <alignment horizontal="left" vertical="top" wrapText="1"/>
    </xf>
    <xf numFmtId="0" fontId="10" fillId="2" borderId="16" xfId="0" applyFont="1" applyFill="1" applyBorder="1" applyAlignment="1" applyProtection="1">
      <alignment horizontal="justify" vertical="top" wrapText="1"/>
    </xf>
    <xf numFmtId="0" fontId="10" fillId="2" borderId="6" xfId="0" applyFont="1" applyFill="1" applyBorder="1" applyAlignment="1" applyProtection="1">
      <alignment horizontal="justify" vertical="top" wrapText="1"/>
    </xf>
    <xf numFmtId="0" fontId="10" fillId="2" borderId="6" xfId="0" applyFont="1" applyFill="1" applyBorder="1" applyAlignment="1" applyProtection="1">
      <alignment horizontal="left" vertical="top" wrapText="1"/>
    </xf>
    <xf numFmtId="0" fontId="10" fillId="2" borderId="17" xfId="0" applyFont="1" applyFill="1" applyBorder="1" applyAlignment="1" applyProtection="1">
      <alignment horizontal="left" vertical="top" wrapText="1"/>
    </xf>
    <xf numFmtId="0" fontId="10" fillId="2" borderId="18" xfId="0" applyFont="1" applyFill="1" applyBorder="1" applyAlignment="1" applyProtection="1">
      <alignment horizontal="justify" vertical="top" wrapText="1"/>
    </xf>
    <xf numFmtId="0" fontId="17" fillId="2" borderId="0" xfId="0" applyFont="1" applyFill="1" applyAlignment="1" applyProtection="1">
      <alignment horizontal="center" vertical="top" wrapText="1"/>
    </xf>
    <xf numFmtId="49" fontId="8" fillId="2" borderId="0" xfId="0" applyNumberFormat="1" applyFont="1" applyFill="1" applyAlignment="1" applyProtection="1">
      <alignment horizontal="center" vertical="top" wrapText="1"/>
    </xf>
    <xf numFmtId="0" fontId="15" fillId="2" borderId="0" xfId="0" applyFont="1" applyFill="1" applyAlignment="1" applyProtection="1">
      <alignment horizontal="justify" vertical="top" wrapText="1"/>
    </xf>
    <xf numFmtId="0" fontId="15" fillId="2" borderId="6" xfId="0" applyFont="1" applyFill="1" applyBorder="1" applyAlignment="1" applyProtection="1">
      <alignment horizontal="justify" vertical="top" wrapText="1"/>
    </xf>
    <xf numFmtId="0" fontId="48" fillId="6" borderId="4" xfId="0" applyFont="1" applyFill="1" applyBorder="1" applyAlignment="1" applyProtection="1">
      <alignment horizontal="left" vertical="top" wrapText="1"/>
    </xf>
    <xf numFmtId="0" fontId="10" fillId="2" borderId="2" xfId="0" applyFont="1" applyFill="1" applyBorder="1" applyAlignment="1" applyProtection="1">
      <alignment horizontal="center" vertical="top" wrapText="1"/>
    </xf>
    <xf numFmtId="0" fontId="10" fillId="2" borderId="11" xfId="0" applyFont="1" applyFill="1" applyBorder="1" applyAlignment="1" applyProtection="1">
      <alignment horizontal="center" vertical="top" wrapText="1"/>
    </xf>
    <xf numFmtId="0" fontId="7" fillId="2" borderId="1" xfId="0" applyFont="1" applyFill="1" applyBorder="1" applyAlignment="1" applyProtection="1">
      <alignment horizontal="justify" vertical="top" wrapText="1"/>
    </xf>
    <xf numFmtId="0" fontId="7" fillId="2" borderId="2" xfId="0" applyFont="1" applyFill="1" applyBorder="1" applyAlignment="1" applyProtection="1">
      <alignment horizontal="justify" vertical="top" wrapText="1"/>
    </xf>
    <xf numFmtId="0" fontId="7" fillId="2" borderId="0" xfId="0" applyFont="1" applyFill="1" applyBorder="1" applyAlignment="1" applyProtection="1">
      <alignment horizontal="center" vertical="top" wrapText="1"/>
    </xf>
    <xf numFmtId="0" fontId="7" fillId="2" borderId="0" xfId="0" applyFont="1" applyFill="1" applyBorder="1" applyAlignment="1" applyProtection="1">
      <alignment horizontal="center" vertical="top"/>
    </xf>
    <xf numFmtId="0" fontId="6" fillId="2" borderId="0" xfId="0" applyFont="1" applyFill="1" applyBorder="1" applyAlignment="1" applyProtection="1">
      <alignment horizontal="right" vertical="top" wrapText="1"/>
    </xf>
    <xf numFmtId="0" fontId="6" fillId="2" borderId="0" xfId="0" applyFont="1" applyFill="1" applyAlignment="1" applyProtection="1">
      <alignment horizontal="center" vertical="top" wrapText="1"/>
    </xf>
    <xf numFmtId="49" fontId="7" fillId="2" borderId="0" xfId="0" applyNumberFormat="1" applyFont="1" applyFill="1" applyBorder="1" applyAlignment="1" applyProtection="1">
      <alignment horizontal="center" vertical="top"/>
    </xf>
    <xf numFmtId="0" fontId="7" fillId="4" borderId="6" xfId="0" applyNumberFormat="1" applyFont="1" applyFill="1" applyBorder="1" applyAlignment="1" applyProtection="1">
      <alignment horizontal="center" vertical="top" wrapText="1"/>
    </xf>
    <xf numFmtId="49" fontId="7" fillId="3" borderId="6" xfId="0" applyNumberFormat="1" applyFont="1" applyFill="1" applyBorder="1" applyAlignment="1" applyProtection="1">
      <alignment horizontal="center" vertical="top" wrapText="1"/>
      <protection locked="0"/>
    </xf>
    <xf numFmtId="3" fontId="7" fillId="4" borderId="6" xfId="0" applyNumberFormat="1" applyFont="1" applyFill="1" applyBorder="1" applyAlignment="1" applyProtection="1">
      <alignment horizontal="left" vertical="top" wrapText="1"/>
    </xf>
    <xf numFmtId="0" fontId="7" fillId="4" borderId="6" xfId="0" applyNumberFormat="1" applyFont="1" applyFill="1" applyBorder="1" applyAlignment="1" applyProtection="1">
      <alignment horizontal="left" vertical="top" wrapText="1"/>
    </xf>
    <xf numFmtId="0" fontId="6" fillId="2" borderId="13" xfId="0" applyFont="1" applyFill="1" applyBorder="1" applyAlignment="1" applyProtection="1">
      <alignment horizontal="left" vertical="top" wrapText="1"/>
    </xf>
    <xf numFmtId="0" fontId="6" fillId="2" borderId="0" xfId="0" applyFont="1" applyFill="1" applyAlignment="1" applyProtection="1">
      <alignment horizontal="left" vertical="top" wrapText="1"/>
    </xf>
    <xf numFmtId="0" fontId="7" fillId="4" borderId="6"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0" fillId="2" borderId="19" xfId="0" applyFont="1" applyFill="1" applyBorder="1" applyAlignment="1" applyProtection="1">
      <alignment horizontal="left" vertical="top" wrapText="1"/>
    </xf>
    <xf numFmtId="0" fontId="46" fillId="2" borderId="0" xfId="0" applyFont="1" applyFill="1" applyAlignment="1" applyProtection="1">
      <alignment horizontal="center" wrapText="1"/>
    </xf>
    <xf numFmtId="0" fontId="7" fillId="2" borderId="0" xfId="0" applyFont="1" applyFill="1" applyAlignment="1" applyProtection="1">
      <alignment horizontal="center" wrapText="1"/>
    </xf>
    <xf numFmtId="0" fontId="7" fillId="2" borderId="0" xfId="0" applyFont="1" applyFill="1" applyBorder="1" applyAlignment="1" applyProtection="1">
      <alignment horizontal="center" wrapText="1"/>
    </xf>
    <xf numFmtId="0" fontId="10" fillId="2" borderId="1" xfId="0" applyFont="1" applyFill="1" applyBorder="1" applyAlignment="1" applyProtection="1">
      <alignment horizontal="left" vertical="top" wrapText="1"/>
    </xf>
    <xf numFmtId="0" fontId="10" fillId="2" borderId="2" xfId="0" applyFont="1" applyFill="1" applyBorder="1" applyAlignment="1" applyProtection="1">
      <alignment horizontal="left" vertical="top" wrapText="1"/>
    </xf>
    <xf numFmtId="0" fontId="10" fillId="2" borderId="11" xfId="0" applyFont="1" applyFill="1" applyBorder="1" applyAlignment="1" applyProtection="1">
      <alignment horizontal="left" vertical="top" wrapText="1"/>
    </xf>
    <xf numFmtId="0" fontId="7" fillId="3" borderId="1" xfId="0" applyNumberFormat="1" applyFont="1" applyFill="1" applyBorder="1" applyAlignment="1" applyProtection="1">
      <alignment horizontal="left" vertical="top" wrapText="1"/>
    </xf>
    <xf numFmtId="0" fontId="7" fillId="3" borderId="2" xfId="0" applyNumberFormat="1" applyFont="1" applyFill="1" applyBorder="1" applyAlignment="1" applyProtection="1">
      <alignment horizontal="left" vertical="top" wrapText="1"/>
    </xf>
    <xf numFmtId="0" fontId="7" fillId="3" borderId="11" xfId="0" applyNumberFormat="1" applyFont="1" applyFill="1" applyBorder="1" applyAlignment="1" applyProtection="1">
      <alignment horizontal="left" vertical="top" wrapText="1"/>
    </xf>
    <xf numFmtId="49" fontId="9" fillId="2" borderId="0" xfId="0" applyNumberFormat="1" applyFont="1" applyFill="1" applyAlignment="1" applyProtection="1">
      <alignment horizontal="right" vertical="top" wrapText="1"/>
    </xf>
    <xf numFmtId="0" fontId="7" fillId="3" borderId="6" xfId="0" applyNumberFormat="1" applyFont="1" applyFill="1" applyBorder="1" applyAlignment="1" applyProtection="1">
      <alignment horizontal="left" vertical="top" wrapText="1"/>
      <protection locked="0"/>
    </xf>
    <xf numFmtId="49" fontId="6" fillId="2" borderId="0" xfId="0" applyNumberFormat="1" applyFont="1" applyFill="1" applyAlignment="1" applyProtection="1">
      <alignment horizontal="right" vertical="top" wrapText="1"/>
    </xf>
    <xf numFmtId="0" fontId="10" fillId="2" borderId="0" xfId="0" applyFont="1" applyFill="1" applyAlignment="1" applyProtection="1">
      <alignment horizontal="justify" vertical="top" wrapText="1"/>
    </xf>
    <xf numFmtId="0" fontId="10" fillId="2" borderId="4" xfId="0" applyFont="1" applyFill="1" applyBorder="1" applyAlignment="1" applyProtection="1">
      <alignment horizontal="center" vertical="top" wrapText="1"/>
    </xf>
    <xf numFmtId="0" fontId="7" fillId="4" borderId="4" xfId="0" applyFont="1" applyFill="1" applyBorder="1" applyAlignment="1" applyProtection="1">
      <alignment horizontal="left" vertical="top" wrapText="1"/>
    </xf>
    <xf numFmtId="49" fontId="7" fillId="3" borderId="4" xfId="0" applyNumberFormat="1"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top" wrapText="1"/>
    </xf>
    <xf numFmtId="49" fontId="7" fillId="3" borderId="6" xfId="0" applyNumberFormat="1"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xf>
    <xf numFmtId="0" fontId="7" fillId="4" borderId="6" xfId="0" applyFont="1" applyFill="1" applyBorder="1" applyAlignment="1" applyProtection="1">
      <alignment horizontal="center" vertical="top" wrapText="1"/>
    </xf>
    <xf numFmtId="0" fontId="9" fillId="2" borderId="0" xfId="0" applyFont="1" applyFill="1" applyAlignment="1" applyProtection="1">
      <alignment horizontal="left" vertical="top" wrapText="1"/>
    </xf>
    <xf numFmtId="0" fontId="49" fillId="2" borderId="0" xfId="0" applyFont="1" applyFill="1" applyAlignment="1" applyProtection="1">
      <alignment horizontal="center" vertical="top" wrapText="1"/>
    </xf>
    <xf numFmtId="0" fontId="7" fillId="2" borderId="2" xfId="0" applyFont="1" applyFill="1" applyBorder="1" applyAlignment="1" applyProtection="1">
      <alignment horizontal="left" vertical="top" wrapText="1"/>
    </xf>
    <xf numFmtId="0" fontId="7" fillId="2" borderId="6" xfId="0" applyFont="1" applyFill="1" applyBorder="1" applyAlignment="1" applyProtection="1">
      <alignment horizontal="left" vertical="top" wrapText="1"/>
    </xf>
    <xf numFmtId="0" fontId="7" fillId="3" borderId="2" xfId="0" applyNumberFormat="1" applyFont="1" applyFill="1" applyBorder="1" applyAlignment="1" applyProtection="1">
      <alignment horizontal="left" vertical="top" wrapText="1"/>
      <protection locked="0"/>
    </xf>
    <xf numFmtId="0" fontId="7" fillId="4" borderId="1" xfId="0" applyNumberFormat="1" applyFont="1" applyFill="1" applyBorder="1" applyAlignment="1" applyProtection="1">
      <alignment horizontal="center" vertical="top" wrapText="1"/>
    </xf>
    <xf numFmtId="0" fontId="7" fillId="4" borderId="2" xfId="0" applyNumberFormat="1" applyFont="1" applyFill="1" applyBorder="1" applyAlignment="1" applyProtection="1">
      <alignment horizontal="center" vertical="top" wrapText="1"/>
    </xf>
    <xf numFmtId="0" fontId="41" fillId="2" borderId="0" xfId="0" applyFont="1" applyFill="1" applyAlignment="1" applyProtection="1">
      <alignment horizontal="left" vertical="top" wrapText="1"/>
    </xf>
    <xf numFmtId="0" fontId="8" fillId="2" borderId="0" xfId="0" applyFont="1" applyFill="1" applyAlignment="1" applyProtection="1">
      <alignment horizontal="left" vertical="top" wrapText="1"/>
    </xf>
    <xf numFmtId="0" fontId="10" fillId="2" borderId="1"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7" fillId="3" borderId="4" xfId="0" applyFont="1" applyFill="1" applyBorder="1" applyAlignment="1" applyProtection="1">
      <alignment horizontal="left" vertical="center" wrapText="1"/>
      <protection locked="0"/>
    </xf>
    <xf numFmtId="0" fontId="7" fillId="3" borderId="4" xfId="0"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center" vertical="center" wrapText="1"/>
      <protection locked="0"/>
    </xf>
    <xf numFmtId="49" fontId="7" fillId="3" borderId="2" xfId="0" applyNumberFormat="1" applyFont="1" applyFill="1" applyBorder="1" applyAlignment="1" applyProtection="1">
      <alignment horizontal="center" vertical="center" wrapText="1"/>
      <protection locked="0"/>
    </xf>
    <xf numFmtId="49" fontId="7" fillId="3" borderId="4" xfId="0" applyNumberFormat="1" applyFont="1" applyFill="1" applyBorder="1" applyAlignment="1" applyProtection="1">
      <alignment horizontal="left" vertical="top" wrapText="1"/>
      <protection locked="0"/>
    </xf>
    <xf numFmtId="0" fontId="6" fillId="2" borderId="4" xfId="0" applyNumberFormat="1" applyFont="1" applyFill="1" applyBorder="1" applyAlignment="1" applyProtection="1">
      <alignment horizontal="right" vertical="center" wrapText="1"/>
    </xf>
    <xf numFmtId="0" fontId="6" fillId="2" borderId="4" xfId="0" applyNumberFormat="1" applyFont="1" applyFill="1" applyBorder="1" applyAlignment="1" applyProtection="1">
      <alignment horizontal="center" vertical="center" wrapText="1"/>
    </xf>
    <xf numFmtId="0" fontId="7" fillId="4" borderId="11" xfId="0" applyNumberFormat="1" applyFont="1" applyFill="1" applyBorder="1" applyAlignment="1" applyProtection="1">
      <alignment horizontal="center" vertical="top" wrapText="1"/>
    </xf>
    <xf numFmtId="0" fontId="7" fillId="2" borderId="0" xfId="0" applyFont="1" applyFill="1" applyBorder="1" applyAlignment="1" applyProtection="1">
      <alignment horizontal="left" vertical="top" wrapText="1"/>
    </xf>
    <xf numFmtId="49" fontId="7" fillId="3" borderId="4" xfId="0" applyNumberFormat="1" applyFont="1" applyFill="1" applyBorder="1" applyAlignment="1" applyProtection="1">
      <alignment horizontal="center" vertical="center" wrapText="1"/>
      <protection locked="0"/>
    </xf>
    <xf numFmtId="0" fontId="7" fillId="3" borderId="4" xfId="0" applyNumberFormat="1"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49" fontId="7" fillId="4" borderId="6" xfId="0" applyNumberFormat="1" applyFont="1" applyFill="1" applyBorder="1" applyAlignment="1" applyProtection="1">
      <alignment horizontal="center" vertical="top" wrapText="1"/>
    </xf>
    <xf numFmtId="0" fontId="7" fillId="3" borderId="1"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10" fillId="2" borderId="0" xfId="0" applyNumberFormat="1" applyFont="1" applyFill="1" applyAlignment="1" applyProtection="1">
      <alignment horizontal="justify" vertical="top" wrapText="1"/>
    </xf>
    <xf numFmtId="0" fontId="7" fillId="3" borderId="1"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49" fillId="2" borderId="0" xfId="0" applyFont="1" applyFill="1" applyBorder="1" applyAlignment="1" applyProtection="1">
      <alignment horizontal="justify" vertical="top" wrapText="1"/>
    </xf>
    <xf numFmtId="49" fontId="19" fillId="2" borderId="0" xfId="0" applyNumberFormat="1" applyFont="1" applyFill="1" applyAlignment="1" applyProtection="1">
      <alignment horizontal="center" vertical="center" wrapText="1"/>
    </xf>
    <xf numFmtId="49" fontId="49" fillId="2" borderId="0" xfId="0" applyNumberFormat="1" applyFont="1" applyFill="1" applyAlignment="1" applyProtection="1">
      <alignment horizontal="center" vertical="top" wrapText="1"/>
    </xf>
    <xf numFmtId="49" fontId="7" fillId="2" borderId="0" xfId="0" applyNumberFormat="1" applyFont="1" applyFill="1" applyAlignment="1" applyProtection="1">
      <alignment horizontal="left" vertical="top" wrapText="1"/>
    </xf>
    <xf numFmtId="0" fontId="10" fillId="2" borderId="0" xfId="0" applyNumberFormat="1" applyFont="1" applyFill="1" applyAlignment="1" applyProtection="1">
      <alignment horizontal="left" vertical="top" wrapText="1"/>
    </xf>
    <xf numFmtId="49" fontId="10" fillId="2" borderId="0" xfId="0" applyNumberFormat="1" applyFont="1" applyFill="1" applyAlignment="1" applyProtection="1">
      <alignment horizontal="left" vertical="top" wrapText="1"/>
    </xf>
    <xf numFmtId="0" fontId="7"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1" fontId="7" fillId="3" borderId="6" xfId="0" applyNumberFormat="1" applyFont="1" applyFill="1" applyBorder="1" applyAlignment="1" applyProtection="1">
      <alignment horizontal="center" vertical="top" wrapText="1"/>
      <protection locked="0"/>
    </xf>
    <xf numFmtId="49" fontId="6" fillId="2" borderId="0" xfId="0" applyNumberFormat="1" applyFont="1" applyFill="1" applyAlignment="1" applyProtection="1">
      <alignment horizontal="left" vertical="top" wrapText="1"/>
    </xf>
    <xf numFmtId="0" fontId="6" fillId="2" borderId="1" xfId="0" applyFont="1" applyFill="1" applyBorder="1" applyAlignment="1" applyProtection="1">
      <alignment horizontal="justify" vertical="center" wrapText="1"/>
    </xf>
    <xf numFmtId="0" fontId="6" fillId="2" borderId="2" xfId="0" applyFont="1" applyFill="1" applyBorder="1" applyAlignment="1" applyProtection="1">
      <alignment horizontal="justify" vertical="center" wrapText="1"/>
    </xf>
    <xf numFmtId="0" fontId="6" fillId="2" borderId="11" xfId="0" applyFont="1" applyFill="1" applyBorder="1" applyAlignment="1" applyProtection="1">
      <alignment horizontal="justify" vertical="center" wrapText="1"/>
    </xf>
    <xf numFmtId="0" fontId="7" fillId="3" borderId="2" xfId="0" applyNumberFormat="1" applyFont="1" applyFill="1" applyBorder="1" applyAlignment="1" applyProtection="1">
      <alignment horizontal="left" vertical="center" wrapText="1"/>
      <protection locked="0"/>
    </xf>
    <xf numFmtId="0" fontId="7" fillId="3" borderId="11" xfId="0" applyNumberFormat="1" applyFont="1" applyFill="1" applyBorder="1" applyAlignment="1" applyProtection="1">
      <alignment horizontal="left" vertical="center" wrapText="1"/>
      <protection locked="0"/>
    </xf>
    <xf numFmtId="0" fontId="7" fillId="2" borderId="20"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43"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49" fontId="7" fillId="3" borderId="11" xfId="0" applyNumberFormat="1" applyFont="1" applyFill="1" applyBorder="1" applyAlignment="1" applyProtection="1">
      <alignment horizontal="center" vertical="center" wrapText="1"/>
      <protection locked="0"/>
    </xf>
    <xf numFmtId="49" fontId="7" fillId="2" borderId="47" xfId="0" applyNumberFormat="1" applyFont="1" applyFill="1" applyBorder="1" applyAlignment="1" applyProtection="1">
      <alignment horizontal="center" vertical="top" wrapText="1"/>
    </xf>
    <xf numFmtId="49" fontId="7" fillId="2" borderId="30" xfId="0" applyNumberFormat="1" applyFont="1" applyFill="1" applyBorder="1" applyAlignment="1" applyProtection="1">
      <alignment horizontal="center" vertical="top" wrapText="1"/>
    </xf>
    <xf numFmtId="49" fontId="7" fillId="2" borderId="48" xfId="0" applyNumberFormat="1" applyFont="1" applyFill="1" applyBorder="1" applyAlignment="1" applyProtection="1">
      <alignment horizontal="center" vertical="top" wrapText="1"/>
    </xf>
    <xf numFmtId="49" fontId="7" fillId="2" borderId="23" xfId="0" applyNumberFormat="1" applyFont="1" applyFill="1" applyBorder="1" applyAlignment="1" applyProtection="1">
      <alignment horizontal="center" vertical="top" wrapText="1"/>
    </xf>
    <xf numFmtId="49" fontId="7" fillId="2" borderId="0" xfId="0" applyNumberFormat="1" applyFont="1" applyFill="1" applyBorder="1" applyAlignment="1" applyProtection="1">
      <alignment horizontal="center" vertical="top" wrapText="1"/>
    </xf>
    <xf numFmtId="49" fontId="7" fillId="2" borderId="28" xfId="0" applyNumberFormat="1" applyFont="1" applyFill="1" applyBorder="1" applyAlignment="1" applyProtection="1">
      <alignment horizontal="center" vertical="top" wrapText="1"/>
    </xf>
    <xf numFmtId="49" fontId="7" fillId="2" borderId="49" xfId="0" applyNumberFormat="1" applyFont="1" applyFill="1" applyBorder="1" applyAlignment="1" applyProtection="1">
      <alignment horizontal="center" vertical="top" wrapText="1"/>
    </xf>
    <xf numFmtId="49" fontId="7" fillId="2" borderId="29" xfId="0" applyNumberFormat="1" applyFont="1" applyFill="1" applyBorder="1" applyAlignment="1" applyProtection="1">
      <alignment horizontal="center" vertical="top" wrapText="1"/>
    </xf>
    <xf numFmtId="49" fontId="7" fillId="2" borderId="50" xfId="0" applyNumberFormat="1" applyFont="1" applyFill="1" applyBorder="1" applyAlignment="1" applyProtection="1">
      <alignment horizontal="center" vertical="top" wrapText="1"/>
    </xf>
    <xf numFmtId="0" fontId="6" fillId="2" borderId="1"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6" fillId="4" borderId="11" xfId="0" applyFont="1" applyFill="1" applyBorder="1" applyAlignment="1" applyProtection="1">
      <alignment horizontal="left" vertical="center" wrapText="1"/>
    </xf>
    <xf numFmtId="0" fontId="7" fillId="3" borderId="20" xfId="0" applyFont="1" applyFill="1" applyBorder="1" applyAlignment="1" applyProtection="1">
      <alignment horizontal="left" vertical="top" wrapText="1"/>
      <protection locked="0"/>
    </xf>
    <xf numFmtId="0" fontId="0" fillId="0" borderId="13" xfId="0" applyBorder="1" applyProtection="1">
      <protection locked="0"/>
    </xf>
    <xf numFmtId="0" fontId="0" fillId="0" borderId="43" xfId="0" applyBorder="1" applyProtection="1">
      <protection locked="0"/>
    </xf>
    <xf numFmtId="0" fontId="0" fillId="0" borderId="18" xfId="0" applyBorder="1" applyProtection="1">
      <protection locked="0"/>
    </xf>
    <xf numFmtId="0" fontId="0" fillId="0" borderId="0" xfId="0" applyProtection="1">
      <protection locked="0"/>
    </xf>
    <xf numFmtId="0" fontId="0" fillId="0" borderId="19" xfId="0" applyBorder="1" applyProtection="1">
      <protection locked="0"/>
    </xf>
    <xf numFmtId="0" fontId="0" fillId="0" borderId="16" xfId="0" applyBorder="1" applyProtection="1">
      <protection locked="0"/>
    </xf>
    <xf numFmtId="0" fontId="0" fillId="0" borderId="6" xfId="0" applyBorder="1" applyProtection="1">
      <protection locked="0"/>
    </xf>
    <xf numFmtId="0" fontId="0" fillId="0" borderId="17" xfId="0" applyBorder="1" applyProtection="1">
      <protection locked="0"/>
    </xf>
    <xf numFmtId="0" fontId="0" fillId="0" borderId="4" xfId="0" applyBorder="1" applyProtection="1"/>
    <xf numFmtId="0" fontId="0" fillId="0" borderId="2" xfId="0" applyBorder="1" applyProtection="1">
      <protection locked="0"/>
    </xf>
    <xf numFmtId="0" fontId="0" fillId="0" borderId="11" xfId="0" applyBorder="1" applyProtection="1">
      <protection locked="0"/>
    </xf>
    <xf numFmtId="14" fontId="7" fillId="4" borderId="20" xfId="0" applyNumberFormat="1" applyFont="1" applyFill="1" applyBorder="1" applyAlignment="1" applyProtection="1">
      <alignment horizontal="center" vertical="center" wrapText="1"/>
    </xf>
    <xf numFmtId="14" fontId="7" fillId="4" borderId="13" xfId="0" applyNumberFormat="1" applyFont="1" applyFill="1" applyBorder="1" applyAlignment="1" applyProtection="1">
      <alignment horizontal="center" vertical="center" wrapText="1"/>
    </xf>
    <xf numFmtId="14" fontId="7" fillId="4" borderId="43" xfId="0" applyNumberFormat="1" applyFont="1" applyFill="1" applyBorder="1" applyAlignment="1" applyProtection="1">
      <alignment horizontal="center" vertical="center" wrapText="1"/>
    </xf>
    <xf numFmtId="14" fontId="7" fillId="4" borderId="18" xfId="0" applyNumberFormat="1" applyFont="1" applyFill="1" applyBorder="1" applyAlignment="1" applyProtection="1">
      <alignment horizontal="center" vertical="center" wrapText="1"/>
    </xf>
    <xf numFmtId="14" fontId="7" fillId="4" borderId="0" xfId="0" applyNumberFormat="1" applyFont="1" applyFill="1" applyBorder="1" applyAlignment="1" applyProtection="1">
      <alignment horizontal="center" vertical="center" wrapText="1"/>
    </xf>
    <xf numFmtId="14" fontId="7" fillId="4" borderId="19" xfId="0" applyNumberFormat="1" applyFont="1" applyFill="1" applyBorder="1" applyAlignment="1" applyProtection="1">
      <alignment horizontal="center" vertical="center" wrapText="1"/>
    </xf>
    <xf numFmtId="14" fontId="7" fillId="4" borderId="16" xfId="0" applyNumberFormat="1" applyFont="1" applyFill="1" applyBorder="1" applyAlignment="1" applyProtection="1">
      <alignment horizontal="center" vertical="center" wrapText="1"/>
    </xf>
    <xf numFmtId="14" fontId="7" fillId="4" borderId="6" xfId="0" applyNumberFormat="1" applyFont="1" applyFill="1" applyBorder="1" applyAlignment="1" applyProtection="1">
      <alignment horizontal="center" vertical="center" wrapText="1"/>
    </xf>
    <xf numFmtId="14" fontId="7" fillId="4" borderId="17"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0" fillId="0" borderId="2" xfId="0" applyBorder="1" applyProtection="1"/>
    <xf numFmtId="0" fontId="0" fillId="0" borderId="11" xfId="0" applyBorder="1" applyProtection="1"/>
    <xf numFmtId="0" fontId="10" fillId="2" borderId="0" xfId="0" applyFont="1" applyFill="1" applyAlignment="1" applyProtection="1">
      <alignment horizontal="left" vertical="top" wrapText="1"/>
    </xf>
    <xf numFmtId="0" fontId="7" fillId="2" borderId="44" xfId="0" applyFont="1" applyFill="1" applyBorder="1" applyAlignment="1" applyProtection="1">
      <alignment horizontal="center" vertical="center" wrapText="1"/>
    </xf>
    <xf numFmtId="0" fontId="7" fillId="2" borderId="45" xfId="0" applyFont="1" applyFill="1" applyBorder="1" applyAlignment="1" applyProtection="1">
      <alignment horizontal="center" vertical="center" wrapText="1"/>
    </xf>
    <xf numFmtId="0" fontId="7" fillId="2" borderId="46" xfId="0" applyFont="1" applyFill="1" applyBorder="1" applyAlignment="1" applyProtection="1">
      <alignment horizontal="center" vertical="center" wrapText="1"/>
    </xf>
    <xf numFmtId="0" fontId="7" fillId="2" borderId="1" xfId="0" applyFont="1" applyFill="1" applyBorder="1" applyAlignment="1" applyProtection="1">
      <alignment horizontal="center" vertical="top" wrapText="1"/>
    </xf>
    <xf numFmtId="0" fontId="7" fillId="2" borderId="29" xfId="0" applyFont="1" applyFill="1" applyBorder="1" applyAlignment="1" applyProtection="1">
      <alignment horizontal="center" wrapText="1"/>
    </xf>
    <xf numFmtId="49" fontId="6" fillId="2" borderId="0" xfId="0" applyNumberFormat="1" applyFont="1" applyFill="1" applyAlignment="1" applyProtection="1">
      <alignment horizontal="center" vertical="top" wrapText="1"/>
    </xf>
    <xf numFmtId="0" fontId="7" fillId="2" borderId="6" xfId="0" applyFont="1" applyFill="1" applyBorder="1" applyAlignment="1" applyProtection="1">
      <alignment horizontal="center" wrapText="1"/>
    </xf>
    <xf numFmtId="49" fontId="7" fillId="3" borderId="1" xfId="0" applyNumberFormat="1" applyFont="1" applyFill="1" applyBorder="1" applyAlignment="1" applyProtection="1">
      <alignment horizontal="left" vertical="top" wrapText="1"/>
      <protection locked="0"/>
    </xf>
    <xf numFmtId="49" fontId="7" fillId="3" borderId="2" xfId="0" applyNumberFormat="1" applyFont="1" applyFill="1" applyBorder="1" applyAlignment="1" applyProtection="1">
      <alignment horizontal="left" vertical="top" wrapText="1"/>
      <protection locked="0"/>
    </xf>
    <xf numFmtId="49" fontId="7" fillId="3" borderId="11" xfId="0" applyNumberFormat="1" applyFont="1" applyFill="1" applyBorder="1" applyAlignment="1" applyProtection="1">
      <alignment horizontal="left" vertical="top" wrapText="1"/>
      <protection locked="0"/>
    </xf>
    <xf numFmtId="0" fontId="49" fillId="2" borderId="0" xfId="0" applyFont="1" applyFill="1" applyBorder="1" applyAlignment="1" applyProtection="1">
      <alignment horizontal="center" vertical="top" wrapText="1"/>
    </xf>
    <xf numFmtId="3" fontId="7" fillId="3" borderId="6" xfId="0" applyNumberFormat="1" applyFont="1" applyFill="1" applyBorder="1" applyAlignment="1" applyProtection="1">
      <alignment horizontal="center" vertical="top" wrapText="1"/>
      <protection locked="0"/>
    </xf>
    <xf numFmtId="0" fontId="19" fillId="2" borderId="0" xfId="0" applyFont="1" applyFill="1" applyBorder="1" applyAlignment="1" applyProtection="1">
      <alignment horizontal="center" vertical="top" wrapText="1"/>
    </xf>
    <xf numFmtId="0" fontId="9" fillId="2" borderId="0" xfId="0" applyFont="1" applyFill="1" applyBorder="1" applyAlignment="1" applyProtection="1">
      <alignment horizontal="left" vertical="top" wrapText="1"/>
    </xf>
    <xf numFmtId="49" fontId="7" fillId="3" borderId="2" xfId="0" applyNumberFormat="1" applyFont="1" applyFill="1" applyBorder="1" applyAlignment="1" applyProtection="1">
      <alignment horizontal="center" vertical="top" wrapText="1"/>
      <protection locked="0"/>
    </xf>
    <xf numFmtId="0" fontId="7" fillId="3" borderId="6" xfId="0" applyFont="1" applyFill="1" applyBorder="1" applyAlignment="1" applyProtection="1">
      <alignment horizontal="left" vertical="top" wrapText="1"/>
      <protection locked="0"/>
    </xf>
    <xf numFmtId="0" fontId="7" fillId="3" borderId="2" xfId="0" applyFont="1" applyFill="1" applyBorder="1" applyAlignment="1" applyProtection="1">
      <alignment horizontal="center" vertical="top" wrapText="1"/>
      <protection locked="0"/>
    </xf>
    <xf numFmtId="0" fontId="6" fillId="0" borderId="0" xfId="0" applyFont="1" applyFill="1" applyBorder="1" applyAlignment="1" applyProtection="1">
      <alignment horizontal="left" vertical="top" wrapText="1"/>
    </xf>
    <xf numFmtId="0" fontId="25" fillId="2" borderId="0" xfId="0" applyFont="1" applyFill="1" applyAlignment="1" applyProtection="1">
      <alignment horizontal="left" vertical="top" wrapText="1"/>
    </xf>
    <xf numFmtId="1" fontId="7" fillId="3" borderId="4" xfId="0" applyNumberFormat="1" applyFont="1" applyFill="1" applyBorder="1" applyAlignment="1" applyProtection="1">
      <alignment horizontal="center" vertical="center" wrapText="1"/>
      <protection locked="0"/>
    </xf>
    <xf numFmtId="49" fontId="6" fillId="2" borderId="4" xfId="0" applyNumberFormat="1" applyFont="1" applyFill="1" applyBorder="1" applyAlignment="1" applyProtection="1">
      <alignment horizontal="center" vertical="center" wrapText="1"/>
    </xf>
    <xf numFmtId="0" fontId="19" fillId="2" borderId="0" xfId="0" applyFont="1" applyFill="1" applyAlignment="1" applyProtection="1">
      <alignment horizontal="center" vertical="top" wrapText="1"/>
    </xf>
    <xf numFmtId="1" fontId="6" fillId="2" borderId="4" xfId="0" applyNumberFormat="1" applyFont="1" applyFill="1" applyBorder="1" applyAlignment="1" applyProtection="1">
      <alignment horizontal="center" vertical="top" wrapText="1"/>
    </xf>
    <xf numFmtId="1" fontId="7" fillId="3" borderId="1" xfId="0" applyNumberFormat="1" applyFont="1" applyFill="1" applyBorder="1" applyAlignment="1" applyProtection="1">
      <alignment horizontal="center" vertical="center" wrapText="1"/>
      <protection locked="0"/>
    </xf>
    <xf numFmtId="1" fontId="7" fillId="3" borderId="2" xfId="0" applyNumberFormat="1" applyFont="1" applyFill="1" applyBorder="1" applyAlignment="1" applyProtection="1">
      <alignment horizontal="center" vertical="center" wrapText="1"/>
      <protection locked="0"/>
    </xf>
    <xf numFmtId="14" fontId="7" fillId="3" borderId="4"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right" vertical="top" wrapText="1"/>
    </xf>
    <xf numFmtId="0" fontId="6" fillId="2" borderId="2" xfId="0" applyFont="1" applyFill="1" applyBorder="1" applyAlignment="1" applyProtection="1">
      <alignment horizontal="right" vertical="top" wrapText="1"/>
    </xf>
    <xf numFmtId="49" fontId="10" fillId="2" borderId="0" xfId="0" applyNumberFormat="1" applyFont="1" applyFill="1" applyAlignment="1" applyProtection="1">
      <alignment horizontal="justify" vertical="top" wrapText="1"/>
    </xf>
    <xf numFmtId="3" fontId="3" fillId="2" borderId="58" xfId="0" applyNumberFormat="1" applyFont="1" applyFill="1" applyBorder="1" applyAlignment="1" applyProtection="1">
      <alignment horizontal="center" vertical="center"/>
    </xf>
    <xf numFmtId="3" fontId="3" fillId="2" borderId="59" xfId="0" applyNumberFormat="1" applyFont="1" applyFill="1" applyBorder="1" applyAlignment="1" applyProtection="1">
      <alignment horizontal="center" vertical="center"/>
    </xf>
    <xf numFmtId="49" fontId="4" fillId="2" borderId="51" xfId="0" applyNumberFormat="1" applyFont="1" applyFill="1" applyBorder="1" applyAlignment="1" applyProtection="1">
      <alignment horizontal="center" vertical="center" wrapText="1"/>
    </xf>
    <xf numFmtId="49" fontId="4" fillId="2" borderId="25" xfId="0" applyNumberFormat="1" applyFont="1" applyFill="1" applyBorder="1" applyAlignment="1" applyProtection="1">
      <alignment horizontal="center" vertical="center" wrapText="1"/>
    </xf>
    <xf numFmtId="3" fontId="4" fillId="2" borderId="53" xfId="0" applyNumberFormat="1" applyFont="1" applyFill="1" applyBorder="1" applyAlignment="1" applyProtection="1">
      <alignment horizontal="right" vertical="center" wrapText="1"/>
    </xf>
    <xf numFmtId="3" fontId="4" fillId="2" borderId="36" xfId="0" applyNumberFormat="1" applyFont="1" applyFill="1" applyBorder="1" applyAlignment="1" applyProtection="1">
      <alignment horizontal="right" vertical="center" wrapText="1"/>
    </xf>
    <xf numFmtId="0" fontId="50" fillId="2" borderId="67" xfId="0" applyFont="1" applyFill="1" applyBorder="1" applyAlignment="1" applyProtection="1">
      <alignment horizontal="center" vertical="center" wrapText="1"/>
    </xf>
    <xf numFmtId="0" fontId="50" fillId="2" borderId="68" xfId="0" applyFont="1" applyFill="1" applyBorder="1" applyAlignment="1" applyProtection="1">
      <alignment horizontal="center" vertical="center" wrapText="1"/>
    </xf>
    <xf numFmtId="0" fontId="50" fillId="2" borderId="69" xfId="0" applyFont="1" applyFill="1" applyBorder="1" applyAlignment="1" applyProtection="1">
      <alignment horizontal="center" vertical="center" wrapText="1"/>
    </xf>
    <xf numFmtId="3" fontId="4" fillId="2" borderId="52" xfId="0" applyNumberFormat="1" applyFont="1" applyFill="1" applyBorder="1" applyAlignment="1" applyProtection="1">
      <alignment horizontal="center" vertical="center" wrapText="1"/>
    </xf>
    <xf numFmtId="3" fontId="4" fillId="2" borderId="37" xfId="0" applyNumberFormat="1" applyFont="1" applyFill="1" applyBorder="1" applyAlignment="1" applyProtection="1">
      <alignment horizontal="center" vertical="center" wrapText="1"/>
    </xf>
    <xf numFmtId="0" fontId="19" fillId="2" borderId="0" xfId="0" applyFont="1" applyFill="1" applyAlignment="1" applyProtection="1">
      <alignment horizontal="center" vertical="top"/>
    </xf>
    <xf numFmtId="0" fontId="36" fillId="2" borderId="0" xfId="0" applyFont="1" applyFill="1" applyBorder="1" applyAlignment="1" applyProtection="1">
      <alignment horizontal="center" vertical="top"/>
    </xf>
    <xf numFmtId="0" fontId="18" fillId="2" borderId="0" xfId="0" applyFont="1" applyFill="1" applyBorder="1" applyAlignment="1" applyProtection="1">
      <alignment horizontal="center" vertical="top" wrapText="1"/>
    </xf>
    <xf numFmtId="0" fontId="3" fillId="4" borderId="6" xfId="0" applyNumberFormat="1" applyFont="1" applyFill="1" applyBorder="1" applyAlignment="1" applyProtection="1">
      <alignment horizontal="left" vertical="top"/>
    </xf>
    <xf numFmtId="0" fontId="3" fillId="4" borderId="2" xfId="0" applyNumberFormat="1" applyFont="1" applyFill="1" applyBorder="1" applyAlignment="1" applyProtection="1">
      <alignment horizontal="left" vertical="top" wrapText="1"/>
    </xf>
    <xf numFmtId="0" fontId="4" fillId="4" borderId="15" xfId="0" applyFont="1" applyFill="1" applyBorder="1" applyAlignment="1" applyProtection="1">
      <alignment horizontal="center" vertical="center" wrapText="1"/>
    </xf>
    <xf numFmtId="0" fontId="4" fillId="4" borderId="65"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0" fontId="4" fillId="4" borderId="66" xfId="0" applyFont="1" applyFill="1" applyBorder="1" applyAlignment="1" applyProtection="1">
      <alignment horizontal="center" vertical="center" wrapText="1"/>
    </xf>
    <xf numFmtId="0" fontId="4" fillId="2" borderId="53" xfId="0" applyFont="1" applyFill="1" applyBorder="1" applyAlignment="1" applyProtection="1">
      <alignment horizontal="left" vertical="center" wrapText="1"/>
    </xf>
    <xf numFmtId="0" fontId="4" fillId="2" borderId="36" xfId="0" applyFont="1" applyFill="1" applyBorder="1" applyAlignment="1" applyProtection="1">
      <alignment horizontal="left" vertical="center" wrapText="1"/>
    </xf>
    <xf numFmtId="0" fontId="7" fillId="3" borderId="60" xfId="0" applyFont="1" applyFill="1" applyBorder="1" applyAlignment="1" applyProtection="1">
      <alignment horizontal="left" vertical="top" wrapText="1"/>
      <protection locked="0"/>
    </xf>
    <xf numFmtId="0" fontId="3" fillId="2" borderId="61" xfId="0" applyFont="1" applyFill="1" applyBorder="1" applyAlignment="1" applyProtection="1">
      <alignment horizontal="right" vertical="top" wrapText="1"/>
    </xf>
    <xf numFmtId="0" fontId="3" fillId="2" borderId="62" xfId="0" applyFont="1" applyFill="1" applyBorder="1" applyAlignment="1" applyProtection="1">
      <alignment horizontal="right" vertical="top" wrapText="1"/>
    </xf>
    <xf numFmtId="0" fontId="3" fillId="2" borderId="63" xfId="0" applyFont="1" applyFill="1" applyBorder="1" applyAlignment="1" applyProtection="1">
      <alignment horizontal="right" vertical="top" wrapText="1"/>
    </xf>
    <xf numFmtId="0" fontId="3" fillId="2" borderId="34" xfId="0" applyFont="1" applyFill="1" applyBorder="1" applyAlignment="1" applyProtection="1">
      <alignment horizontal="right" vertical="top" wrapText="1"/>
    </xf>
    <xf numFmtId="0" fontId="3" fillId="2" borderId="64" xfId="0" applyFont="1" applyFill="1" applyBorder="1" applyAlignment="1" applyProtection="1">
      <alignment horizontal="right" vertical="top" wrapText="1"/>
    </xf>
    <xf numFmtId="0" fontId="3" fillId="4" borderId="31" xfId="0" applyFont="1" applyFill="1" applyBorder="1" applyAlignment="1" applyProtection="1">
      <alignment horizontal="right" vertical="top" wrapText="1"/>
    </xf>
    <xf numFmtId="0" fontId="3" fillId="4" borderId="32" xfId="0" applyFont="1" applyFill="1" applyBorder="1" applyAlignment="1" applyProtection="1">
      <alignment horizontal="right" vertical="top" wrapText="1"/>
    </xf>
    <xf numFmtId="0" fontId="3" fillId="4" borderId="54" xfId="0" applyFont="1" applyFill="1" applyBorder="1" applyAlignment="1" applyProtection="1">
      <alignment horizontal="right" vertical="top" wrapText="1"/>
    </xf>
    <xf numFmtId="0" fontId="50" fillId="2" borderId="55" xfId="0" applyFont="1" applyFill="1" applyBorder="1" applyAlignment="1" applyProtection="1">
      <alignment horizontal="center" vertical="center" wrapText="1"/>
    </xf>
    <xf numFmtId="0" fontId="4" fillId="2" borderId="56" xfId="0" applyFont="1" applyFill="1" applyBorder="1" applyAlignment="1" applyProtection="1">
      <alignment horizontal="center" vertical="center" wrapText="1"/>
    </xf>
    <xf numFmtId="0" fontId="4" fillId="2" borderId="57" xfId="0" applyFont="1" applyFill="1" applyBorder="1" applyAlignment="1" applyProtection="1">
      <alignment horizontal="center" vertical="center" wrapText="1"/>
    </xf>
    <xf numFmtId="0" fontId="4" fillId="4" borderId="31" xfId="0" applyFont="1" applyFill="1" applyBorder="1" applyAlignment="1" applyProtection="1">
      <alignment horizontal="right" vertical="top" wrapText="1"/>
    </xf>
    <xf numFmtId="0" fontId="4" fillId="4" borderId="32" xfId="0" applyFont="1" applyFill="1" applyBorder="1" applyAlignment="1" applyProtection="1">
      <alignment horizontal="right" vertical="top" wrapText="1"/>
    </xf>
    <xf numFmtId="0" fontId="4" fillId="4" borderId="54" xfId="0" applyFont="1" applyFill="1" applyBorder="1" applyAlignment="1" applyProtection="1">
      <alignment horizontal="right" vertical="top" wrapText="1"/>
    </xf>
    <xf numFmtId="0" fontId="6" fillId="2" borderId="0" xfId="0" applyFont="1" applyFill="1" applyAlignment="1" applyProtection="1">
      <alignment horizontal="left" vertical="top"/>
    </xf>
    <xf numFmtId="0" fontId="7" fillId="2" borderId="4" xfId="0" applyFont="1" applyFill="1" applyBorder="1" applyAlignment="1" applyProtection="1">
      <alignment horizontal="center" wrapText="1"/>
    </xf>
    <xf numFmtId="49" fontId="19" fillId="2" borderId="0" xfId="0" applyNumberFormat="1" applyFont="1" applyFill="1" applyAlignment="1" applyProtection="1">
      <alignment horizontal="center" vertical="top" wrapText="1"/>
    </xf>
    <xf numFmtId="49" fontId="36" fillId="2" borderId="0" xfId="0" applyNumberFormat="1" applyFont="1" applyFill="1" applyAlignment="1" applyProtection="1">
      <alignment horizontal="center" vertical="top" wrapText="1"/>
    </xf>
    <xf numFmtId="0" fontId="7" fillId="3" borderId="2" xfId="0" applyFont="1" applyFill="1" applyBorder="1" applyAlignment="1" applyProtection="1">
      <alignment horizontal="left" vertical="top" wrapText="1"/>
      <protection locked="0"/>
    </xf>
    <xf numFmtId="0" fontId="7" fillId="3" borderId="6" xfId="0" applyFont="1" applyFill="1" applyBorder="1" applyAlignment="1" applyProtection="1">
      <alignment horizontal="center" vertical="top" wrapText="1"/>
      <protection locked="0"/>
    </xf>
    <xf numFmtId="0" fontId="7" fillId="2" borderId="0" xfId="0" applyFont="1" applyFill="1" applyAlignment="1" applyProtection="1">
      <alignment horizontal="center" vertical="center" wrapText="1"/>
    </xf>
    <xf numFmtId="0" fontId="6" fillId="2" borderId="0" xfId="0" applyFont="1" applyFill="1" applyAlignment="1" applyProtection="1">
      <alignment horizontal="center" vertical="center" wrapText="1"/>
    </xf>
    <xf numFmtId="0" fontId="9" fillId="4" borderId="4"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50" fillId="2" borderId="20" xfId="0" applyFont="1" applyFill="1" applyBorder="1" applyAlignment="1" applyProtection="1">
      <alignment horizontal="center" vertical="center" wrapText="1"/>
    </xf>
    <xf numFmtId="0" fontId="50" fillId="2" borderId="13" xfId="0" applyFont="1" applyFill="1" applyBorder="1" applyAlignment="1" applyProtection="1">
      <alignment horizontal="center" vertical="center" wrapText="1"/>
    </xf>
    <xf numFmtId="0" fontId="50" fillId="2" borderId="18" xfId="0" applyFont="1" applyFill="1" applyBorder="1" applyAlignment="1" applyProtection="1">
      <alignment horizontal="center" vertical="center" wrapText="1"/>
    </xf>
    <xf numFmtId="0" fontId="50" fillId="2" borderId="0" xfId="0" applyFont="1" applyFill="1" applyBorder="1" applyAlignment="1" applyProtection="1">
      <alignment horizontal="center" vertical="center" wrapText="1"/>
    </xf>
    <xf numFmtId="0" fontId="50" fillId="2" borderId="16" xfId="0" applyFont="1" applyFill="1" applyBorder="1" applyAlignment="1" applyProtection="1">
      <alignment horizontal="center" vertical="center" wrapText="1"/>
    </xf>
    <xf numFmtId="0" fontId="50" fillId="2" borderId="6"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2" borderId="19"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14" fontId="41" fillId="2" borderId="0" xfId="0" applyNumberFormat="1" applyFont="1" applyFill="1" applyAlignment="1" applyProtection="1">
      <alignment horizontal="left" vertical="top" wrapText="1"/>
    </xf>
    <xf numFmtId="0" fontId="18" fillId="2" borderId="0" xfId="0" applyFont="1" applyFill="1" applyAlignment="1" applyProtection="1">
      <alignment horizontal="center" vertical="top" wrapText="1"/>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2" borderId="4" xfId="0" applyFont="1" applyFill="1" applyBorder="1" applyAlignment="1" applyProtection="1">
      <alignment horizontal="right" vertical="center" wrapText="1"/>
    </xf>
    <xf numFmtId="1" fontId="6" fillId="2" borderId="4" xfId="0" applyNumberFormat="1" applyFont="1" applyFill="1" applyBorder="1" applyAlignment="1" applyProtection="1">
      <alignment horizontal="center" vertical="center" wrapText="1"/>
    </xf>
    <xf numFmtId="0" fontId="19" fillId="5" borderId="4"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6" fillId="4" borderId="1" xfId="0" applyFont="1" applyFill="1" applyBorder="1" applyAlignment="1" applyProtection="1">
      <alignment horizontal="center" vertical="center" wrapText="1"/>
    </xf>
    <xf numFmtId="0" fontId="0" fillId="0" borderId="13" xfId="0" applyBorder="1" applyProtection="1"/>
    <xf numFmtId="0" fontId="0" fillId="0" borderId="43" xfId="0" applyBorder="1" applyProtection="1"/>
    <xf numFmtId="0" fontId="0" fillId="0" borderId="18" xfId="0" applyBorder="1" applyProtection="1"/>
    <xf numFmtId="0" fontId="0" fillId="0" borderId="0" xfId="0" applyProtection="1"/>
    <xf numFmtId="0" fontId="0" fillId="0" borderId="19" xfId="0" applyBorder="1" applyProtection="1"/>
    <xf numFmtId="0" fontId="0" fillId="0" borderId="16" xfId="0" applyBorder="1" applyProtection="1"/>
    <xf numFmtId="0" fontId="0" fillId="0" borderId="6" xfId="0" applyBorder="1" applyProtection="1"/>
    <xf numFmtId="0" fontId="0" fillId="0" borderId="17" xfId="0" applyBorder="1" applyProtection="1"/>
    <xf numFmtId="0" fontId="7" fillId="2" borderId="18" xfId="0" applyFont="1" applyFill="1" applyBorder="1" applyAlignment="1" applyProtection="1">
      <alignment horizontal="left" vertical="center" wrapText="1"/>
    </xf>
    <xf numFmtId="0" fontId="7" fillId="2" borderId="0" xfId="0" applyFont="1" applyFill="1" applyAlignment="1" applyProtection="1">
      <alignment horizontal="left" vertical="center" wrapText="1"/>
    </xf>
    <xf numFmtId="0" fontId="6" fillId="2" borderId="1" xfId="0" applyFont="1" applyFill="1" applyBorder="1" applyAlignment="1" applyProtection="1">
      <alignment horizontal="left"/>
    </xf>
    <xf numFmtId="0" fontId="6" fillId="2" borderId="2" xfId="0" applyFont="1" applyFill="1" applyBorder="1" applyAlignment="1" applyProtection="1">
      <alignment horizontal="left"/>
    </xf>
    <xf numFmtId="0" fontId="7" fillId="2" borderId="0" xfId="0" applyFont="1" applyFill="1" applyBorder="1" applyAlignment="1" applyProtection="1">
      <alignment horizontal="left" vertical="center" wrapText="1"/>
    </xf>
    <xf numFmtId="0" fontId="6" fillId="2" borderId="6" xfId="0" applyNumberFormat="1" applyFont="1" applyFill="1" applyBorder="1" applyAlignment="1" applyProtection="1">
      <alignment horizontal="left" vertical="center" wrapText="1"/>
    </xf>
    <xf numFmtId="0" fontId="7" fillId="4" borderId="6" xfId="0" applyNumberFormat="1" applyFont="1" applyFill="1" applyBorder="1" applyAlignment="1" applyProtection="1">
      <alignment horizontal="left" vertical="center" wrapText="1"/>
    </xf>
    <xf numFmtId="49" fontId="7" fillId="4" borderId="2" xfId="0" applyNumberFormat="1" applyFont="1" applyFill="1" applyBorder="1" applyAlignment="1" applyProtection="1">
      <alignment horizontal="center" vertical="center" wrapText="1"/>
    </xf>
    <xf numFmtId="0" fontId="7" fillId="4" borderId="2" xfId="0" applyNumberFormat="1" applyFont="1" applyFill="1" applyBorder="1" applyAlignment="1" applyProtection="1">
      <alignment horizontal="center" vertical="center" wrapText="1"/>
    </xf>
    <xf numFmtId="0" fontId="7" fillId="4" borderId="2"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3" fontId="6" fillId="2" borderId="4" xfId="0" applyNumberFormat="1" applyFont="1" applyFill="1" applyBorder="1" applyAlignment="1" applyProtection="1">
      <alignment horizontal="center" vertical="center" wrapText="1"/>
    </xf>
    <xf numFmtId="3" fontId="6" fillId="2" borderId="1" xfId="0" applyNumberFormat="1"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0" fillId="4" borderId="2" xfId="0" applyFill="1" applyBorder="1" applyAlignment="1" applyProtection="1">
      <alignment vertical="center"/>
    </xf>
    <xf numFmtId="0" fontId="0" fillId="4" borderId="11" xfId="0" applyFill="1" applyBorder="1" applyAlignment="1" applyProtection="1">
      <alignment vertical="center"/>
    </xf>
    <xf numFmtId="0" fontId="9" fillId="4" borderId="2"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6" fillId="2" borderId="0" xfId="0" applyFont="1" applyFill="1" applyBorder="1" applyAlignment="1" applyProtection="1">
      <alignment horizontal="right" vertical="top"/>
    </xf>
    <xf numFmtId="0" fontId="7" fillId="4" borderId="6" xfId="0" applyFont="1" applyFill="1" applyBorder="1" applyAlignment="1" applyProtection="1">
      <alignment horizontal="left" vertical="top"/>
    </xf>
    <xf numFmtId="0" fontId="7" fillId="4" borderId="2" xfId="0" applyFont="1" applyFill="1" applyBorder="1" applyAlignment="1" applyProtection="1">
      <alignment horizontal="left" vertical="top"/>
    </xf>
    <xf numFmtId="14" fontId="7" fillId="2" borderId="10" xfId="0" applyNumberFormat="1" applyFont="1" applyFill="1" applyBorder="1" applyAlignment="1" applyProtection="1">
      <alignment horizontal="center" vertical="center"/>
    </xf>
    <xf numFmtId="0" fontId="7" fillId="2" borderId="26" xfId="0" applyNumberFormat="1" applyFont="1" applyFill="1" applyBorder="1" applyAlignment="1" applyProtection="1">
      <alignment horizontal="center" vertical="center"/>
    </xf>
    <xf numFmtId="0" fontId="7" fillId="2" borderId="25" xfId="0" applyNumberFormat="1" applyFont="1" applyFill="1" applyBorder="1" applyAlignment="1" applyProtection="1">
      <alignment horizontal="center" vertical="center"/>
    </xf>
    <xf numFmtId="0" fontId="0" fillId="4" borderId="2" xfId="0" applyFill="1" applyBorder="1" applyAlignment="1" applyProtection="1">
      <alignment vertical="center" wrapText="1"/>
    </xf>
    <xf numFmtId="0" fontId="0" fillId="4" borderId="11" xfId="0" applyFill="1" applyBorder="1" applyAlignment="1" applyProtection="1">
      <alignment vertical="center"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42</xdr:row>
      <xdr:rowOff>28575</xdr:rowOff>
    </xdr:from>
    <xdr:to>
      <xdr:col>43</xdr:col>
      <xdr:colOff>142875</xdr:colOff>
      <xdr:row>47</xdr:row>
      <xdr:rowOff>19049</xdr:rowOff>
    </xdr:to>
    <xdr:sp macro="" textlink="">
      <xdr:nvSpPr>
        <xdr:cNvPr id="11658" name="Text Box 20"/>
        <xdr:cNvSpPr txBox="1">
          <a:spLocks noChangeArrowheads="1"/>
        </xdr:cNvSpPr>
      </xdr:nvSpPr>
      <xdr:spPr bwMode="auto">
        <a:xfrm>
          <a:off x="57150" y="9248775"/>
          <a:ext cx="7867650" cy="2781299"/>
        </a:xfrm>
        <a:prstGeom prst="rect">
          <a:avLst/>
        </a:prstGeom>
        <a:noFill/>
        <a:ln w="9525">
          <a:noFill/>
          <a:miter lim="800000"/>
          <a:headEnd/>
          <a:tailEnd/>
        </a:ln>
      </xdr:spPr>
      <xdr:txBody>
        <a:bodyPr vertOverflow="clip" wrap="square" lIns="27432" tIns="18288" rIns="27432" bIns="0" anchor="t" upright="1"/>
        <a:lstStyle/>
        <a:p>
          <a:pPr algn="just"/>
          <a:r>
            <a:rPr lang="hu-HU" sz="900" b="1">
              <a:latin typeface="Verdana" pitchFamily="34" charset="0"/>
              <a:ea typeface="Verdana" pitchFamily="34" charset="0"/>
              <a:cs typeface="Verdana" pitchFamily="34" charset="0"/>
            </a:rPr>
            <a:t>Alulírott, a támogatott szervezet hivatalos képviselője büntetőjogi felelősségem tudatában nyilatkozom, hogy </a:t>
          </a:r>
          <a:endParaRPr lang="hu-HU" sz="900">
            <a:latin typeface="Verdana" pitchFamily="34" charset="0"/>
            <a:ea typeface="Verdana" pitchFamily="34" charset="0"/>
            <a:cs typeface="Verdana" pitchFamily="34" charset="0"/>
          </a:endParaRPr>
        </a:p>
        <a:p>
          <a:r>
            <a:rPr lang="hu-HU" sz="900">
              <a:solidFill>
                <a:sysClr val="windowText" lastClr="000000"/>
              </a:solidFill>
              <a:latin typeface="Verdana" pitchFamily="34" charset="0"/>
              <a:ea typeface="Verdana" pitchFamily="34" charset="0"/>
              <a:cs typeface="Verdana" pitchFamily="34" charset="0"/>
            </a:rPr>
            <a:t>■ jogosult vagyok a fent megnevezett intézmény törvényes képviseletére és az alábbi aláírás tőlem származik; </a:t>
          </a:r>
        </a:p>
        <a:p>
          <a:pPr marL="0" marR="0" indent="0" algn="just" defTabSz="914400" eaLnBrk="1" fontAlgn="auto" latinLnBrk="0" hangingPunct="1">
            <a:lnSpc>
              <a:spcPct val="100000"/>
            </a:lnSpc>
            <a:spcBef>
              <a:spcPts val="0"/>
            </a:spcBef>
            <a:spcAft>
              <a:spcPts val="0"/>
            </a:spcAft>
            <a:buClrTx/>
            <a:buSzTx/>
            <a:buFontTx/>
            <a:buNone/>
            <a:tabLst/>
            <a:defRPr/>
          </a:pPr>
          <a:r>
            <a:rPr lang="hu-HU" sz="900">
              <a:solidFill>
                <a:sysClr val="windowText" lastClr="000000"/>
              </a:solidFill>
              <a:latin typeface="Verdana" pitchFamily="34" charset="0"/>
              <a:ea typeface="Verdana" pitchFamily="34" charset="0"/>
              <a:cs typeface="Verdana" pitchFamily="34" charset="0"/>
            </a:rPr>
            <a:t>■ az</a:t>
          </a:r>
          <a:r>
            <a:rPr lang="hu-HU" sz="900" baseline="0">
              <a:solidFill>
                <a:sysClr val="windowText" lastClr="000000"/>
              </a:solidFill>
              <a:latin typeface="Verdana" pitchFamily="34" charset="0"/>
              <a:ea typeface="Verdana" pitchFamily="34" charset="0"/>
              <a:cs typeface="Verdana" pitchFamily="34" charset="0"/>
            </a:rPr>
            <a:t> elszámolás részeként elektronikusan (CD/DVD-n) benyújtott </a:t>
          </a:r>
          <a:r>
            <a:rPr lang="hu-HU" sz="900" i="1" baseline="0">
              <a:solidFill>
                <a:sysClr val="windowText" lastClr="000000"/>
              </a:solidFill>
              <a:latin typeface="Verdana" pitchFamily="34" charset="0"/>
              <a:ea typeface="Verdana" pitchFamily="34" charset="0"/>
              <a:cs typeface="Verdana" pitchFamily="34" charset="0"/>
            </a:rPr>
            <a:t>Tartalmi és pénzügyi beszámoló </a:t>
          </a:r>
          <a:r>
            <a:rPr lang="hu-HU" sz="900" baseline="0">
              <a:solidFill>
                <a:sysClr val="windowText" lastClr="000000"/>
              </a:solidFill>
              <a:latin typeface="Verdana" pitchFamily="34" charset="0"/>
              <a:ea typeface="Verdana" pitchFamily="34" charset="0"/>
              <a:cs typeface="Verdana" pitchFamily="34" charset="0"/>
            </a:rPr>
            <a:t>c. Excel fájl tartalmát ismerem, az abban foglaltak valóságtartalmáért felelősséget vállalok,</a:t>
          </a:r>
          <a:r>
            <a:rPr lang="hu-HU" sz="900">
              <a:solidFill>
                <a:sysClr val="windowText" lastClr="000000"/>
              </a:solidFill>
              <a:latin typeface="Verdana" pitchFamily="34" charset="0"/>
              <a:ea typeface="Verdana" pitchFamily="34" charset="0"/>
              <a:cs typeface="Verdana" pitchFamily="34" charset="0"/>
            </a:rPr>
            <a:t> a benyújtott tartalmi és pénzügyi beszámolóban kizárólag valós adatok szerepelnek; </a:t>
          </a:r>
        </a:p>
        <a:p>
          <a:pPr algn="just"/>
          <a:r>
            <a:rPr lang="hu-HU" sz="900">
              <a:latin typeface="Verdana" pitchFamily="34" charset="0"/>
              <a:ea typeface="Verdana" pitchFamily="34" charset="0"/>
              <a:cs typeface="Verdana" pitchFamily="34" charset="0"/>
            </a:rPr>
            <a:t>■ a fenti pályázati számmal rendelkező pályázat során elnyert, jelen elszámolásban szereplő támogatási összeget a szerződéses követelmények betartásával és teljes egészében a pályázatban vállalt célok és a Támogatási szerződésben rögzített feladatok megvalósítása érdekében használtuk fel;</a:t>
          </a:r>
        </a:p>
        <a:p>
          <a:pPr algn="just"/>
          <a:r>
            <a:rPr lang="hu-HU" sz="900">
              <a:latin typeface="Verdana" pitchFamily="34" charset="0"/>
              <a:ea typeface="Verdana" pitchFamily="34" charset="0"/>
              <a:cs typeface="Verdana" pitchFamily="34" charset="0"/>
            </a:rPr>
            <a:t>■ minden adatot a Támogató rendelkezésére bocsátottam, az alapbizonylatok a Támogatott elkülönített könyvviteli nyilvántartásában megtalálhatóak és azok a hatályos jogszabályoknak megfelelően kerültek kiállításra és elfogadásra. Igazolom, hogy a bizonylatok csatolt fénymásolata az eredeti példányokkal megegyező. Jelen elszámolásban szereplő bizonylatokat kizárólag a Támogató felé nyújtottuk be elszámolás céljából. </a:t>
          </a:r>
        </a:p>
        <a:p>
          <a:pPr algn="just"/>
          <a:r>
            <a:rPr lang="hu-HU" sz="1100">
              <a:effectLst/>
              <a:latin typeface="+mn-lt"/>
              <a:ea typeface="+mn-ea"/>
              <a:cs typeface="+mn-cs"/>
            </a:rPr>
            <a:t>■ </a:t>
          </a:r>
          <a:r>
            <a:rPr lang="hu-HU" sz="900">
              <a:latin typeface="Verdana" pitchFamily="34" charset="0"/>
              <a:ea typeface="Verdana" pitchFamily="34" charset="0"/>
              <a:cs typeface="Verdana" pitchFamily="34" charset="0"/>
            </a:rPr>
            <a:t>a feltüntetett költségek kifizetése előtt azok jogosságáról és összegszerűségéről – ellenszolgáltatás teljesítését követően esedékes kifizetés előtt, ezen felül az ellenszolgáltatás teljesítéséről is – előzetesen meggyőződtem.</a:t>
          </a:r>
        </a:p>
        <a:p>
          <a:pPr algn="just"/>
          <a:r>
            <a:rPr lang="hu-HU" sz="900">
              <a:latin typeface="Verdana" pitchFamily="34" charset="0"/>
              <a:ea typeface="Verdana" pitchFamily="34" charset="0"/>
              <a:cs typeface="Verdana" pitchFamily="34" charset="0"/>
            </a:rPr>
            <a:t>■ a programban részt vevő valamennyi diák az utazás időpontjában 7. évfolyamon (vagy hat- és/vagy nyolcosztályos gimnázium megfelelő évfolyamán) aktív tanulói jogviszonnyal rendelkezett a Támogatottként megjelölt intézményben, valamint hogy a részt vevő kísérők az utazás megvalósítása során tanárként a Támogatott intézmény alkalmazásában álltak.</a:t>
          </a:r>
          <a:endParaRPr lang="hu-HU" sz="900" b="0" i="0" u="none" strike="noStrike" baseline="0">
            <a:solidFill>
              <a:srgbClr val="000000"/>
            </a:solidFill>
            <a:latin typeface="Verdana" pitchFamily="34" charset="0"/>
            <a:ea typeface="Verdana" pitchFamily="34" charset="0"/>
            <a:cs typeface="Verdan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19051</xdr:colOff>
      <xdr:row>35</xdr:row>
      <xdr:rowOff>161924</xdr:rowOff>
    </xdr:from>
    <xdr:to>
      <xdr:col>43</xdr:col>
      <xdr:colOff>76201</xdr:colOff>
      <xdr:row>39</xdr:row>
      <xdr:rowOff>240039</xdr:rowOff>
    </xdr:to>
    <xdr:sp macro="" textlink="">
      <xdr:nvSpPr>
        <xdr:cNvPr id="6414" name="Text Box 20"/>
        <xdr:cNvSpPr txBox="1">
          <a:spLocks noChangeArrowheads="1"/>
        </xdr:cNvSpPr>
      </xdr:nvSpPr>
      <xdr:spPr bwMode="auto">
        <a:xfrm>
          <a:off x="561976" y="7572374"/>
          <a:ext cx="7296150" cy="4829176"/>
        </a:xfrm>
        <a:prstGeom prst="rect">
          <a:avLst/>
        </a:prstGeom>
        <a:noFill/>
        <a:ln w="9525">
          <a:noFill/>
          <a:miter lim="800000"/>
          <a:headEnd/>
          <a:tailEnd/>
        </a:ln>
      </xdr:spPr>
      <xdr:txBody>
        <a:bodyPr vertOverflow="clip" wrap="square" lIns="27432" tIns="18288" rIns="27432" bIns="0" anchor="t" upright="1"/>
        <a:lstStyle/>
        <a:p>
          <a:pPr algn="just" rtl="0">
            <a:defRPr sz="1000"/>
          </a:pPr>
          <a:r>
            <a:rPr lang="hu-HU" sz="900" b="0" i="0" u="none" strike="noStrike" baseline="0">
              <a:solidFill>
                <a:srgbClr val="000000"/>
              </a:solidFill>
              <a:latin typeface="Verdana"/>
              <a:ea typeface="Verdana"/>
              <a:cs typeface="Verdana"/>
            </a:rPr>
            <a:t>Töltse ki az alábbi táblázatot a tanulmányi kirándulás ideje alatt sorra került tevékenységekkel az utazás kezdő időpontjától a hazaérkezésig számítva. </a:t>
          </a:r>
          <a:r>
            <a:rPr lang="hu-HU" sz="900" b="0" i="0" u="none" strike="noStrike" baseline="0">
              <a:solidFill>
                <a:sysClr val="windowText" lastClr="000000"/>
              </a:solidFill>
              <a:latin typeface="Verdana"/>
              <a:ea typeface="Verdana"/>
              <a:cs typeface="Verdana"/>
            </a:rPr>
            <a:t>A táblázatba legfeljebb 10 nap tevékenységeit lehet beírni. Amennyiben az Önök </a:t>
          </a:r>
          <a:r>
            <a:rPr lang="hu-HU" sz="900" b="0" i="0" u="none" strike="noStrike" baseline="0">
              <a:solidFill>
                <a:srgbClr val="000000"/>
              </a:solidFill>
              <a:latin typeface="Verdana"/>
              <a:ea typeface="Verdana"/>
              <a:cs typeface="Verdana"/>
            </a:rPr>
            <a:t>által megvalósított tanulmányi kirándulás 10 napnál rövidebb, csak a megfelelő napokat töltse ki, a táblázat többi részét hagyja üresen. Az</a:t>
          </a:r>
          <a:r>
            <a:rPr lang="hu-HU" sz="900" b="0" i="0" u="none" strike="noStrike" baseline="0">
              <a:solidFill>
                <a:srgbClr val="000000"/>
              </a:solidFill>
              <a:latin typeface="Verdana" pitchFamily="34" charset="0"/>
              <a:ea typeface="Verdana" pitchFamily="34" charset="0"/>
              <a:cs typeface="Verdana" pitchFamily="34" charset="0"/>
            </a:rPr>
            <a:t> </a:t>
          </a:r>
          <a:r>
            <a:rPr lang="hu-HU" sz="900" b="1" i="0" u="none" strike="noStrike" baseline="0">
              <a:solidFill>
                <a:srgbClr val="000000"/>
              </a:solidFill>
              <a:latin typeface="Verdana" pitchFamily="34" charset="0"/>
              <a:ea typeface="Verdana" pitchFamily="34" charset="0"/>
              <a:cs typeface="Verdana" pitchFamily="34" charset="0"/>
            </a:rPr>
            <a:t>első oszlopban</a:t>
          </a:r>
          <a:r>
            <a:rPr lang="hu-HU" sz="900" b="0" i="0" u="none" strike="noStrike" baseline="0">
              <a:solidFill>
                <a:srgbClr val="000000"/>
              </a:solidFill>
              <a:latin typeface="Verdana" pitchFamily="34" charset="0"/>
              <a:ea typeface="Verdana" pitchFamily="34" charset="0"/>
              <a:cs typeface="Verdana" pitchFamily="34" charset="0"/>
            </a:rPr>
            <a:t> a dátumok automatikusan kitöltődnek a</a:t>
          </a:r>
          <a:r>
            <a:rPr lang="hu-HU" sz="900" b="0" i="0" baseline="0">
              <a:latin typeface="Verdana" pitchFamily="34" charset="0"/>
              <a:ea typeface="Verdana" pitchFamily="34" charset="0"/>
              <a:cs typeface="Verdana" pitchFamily="34" charset="0"/>
            </a:rPr>
            <a:t> </a:t>
          </a:r>
          <a:r>
            <a:rPr lang="hu-HU" sz="900" b="0" i="1" baseline="0">
              <a:latin typeface="Verdana" pitchFamily="34" charset="0"/>
              <a:ea typeface="Verdana" pitchFamily="34" charset="0"/>
              <a:cs typeface="Verdana" pitchFamily="34" charset="0"/>
            </a:rPr>
            <a:t>Jelenléti ív</a:t>
          </a:r>
          <a:r>
            <a:rPr lang="hu-HU" sz="900" b="0" i="0" baseline="0">
              <a:latin typeface="Verdana" pitchFamily="34" charset="0"/>
              <a:ea typeface="Verdana" pitchFamily="34" charset="0"/>
              <a:cs typeface="Verdana" pitchFamily="34" charset="0"/>
            </a:rPr>
            <a:t> c. munkalap</a:t>
          </a:r>
          <a:r>
            <a:rPr lang="en-US" sz="900" b="0" i="0" baseline="0">
              <a:latin typeface="Verdana" pitchFamily="34" charset="0"/>
              <a:ea typeface="Verdana" pitchFamily="34" charset="0"/>
              <a:cs typeface="Verdana" pitchFamily="34" charset="0"/>
            </a:rPr>
            <a:t>on </a:t>
          </a:r>
          <a:r>
            <a:rPr lang="hu-HU" sz="900" b="0" i="0" baseline="0">
              <a:latin typeface="Verdana" pitchFamily="34" charset="0"/>
              <a:ea typeface="Verdana" pitchFamily="34" charset="0"/>
              <a:cs typeface="Verdana" pitchFamily="34" charset="0"/>
            </a:rPr>
            <a:t>az utazás</a:t>
          </a:r>
          <a:r>
            <a:rPr lang="en-US" sz="900" b="0" i="0" baseline="0">
              <a:latin typeface="Verdana" pitchFamily="34" charset="0"/>
              <a:ea typeface="Verdana" pitchFamily="34" charset="0"/>
              <a:cs typeface="Verdana" pitchFamily="34" charset="0"/>
            </a:rPr>
            <a:t> </a:t>
          </a:r>
          <a:r>
            <a:rPr lang="hu-HU" sz="900" b="0" i="0" baseline="0">
              <a:latin typeface="Verdana" pitchFamily="34" charset="0"/>
              <a:ea typeface="Verdana" pitchFamily="34" charset="0"/>
              <a:cs typeface="Verdana" pitchFamily="34" charset="0"/>
            </a:rPr>
            <a:t>kezdő időpontjának kitöltését követően.</a:t>
          </a:r>
          <a:endParaRPr lang="hu-HU" sz="900" b="0" i="0" u="none" strike="noStrike" baseline="0">
            <a:solidFill>
              <a:srgbClr val="000000"/>
            </a:solidFill>
            <a:latin typeface="Verdana" pitchFamily="34" charset="0"/>
            <a:ea typeface="Verdana" pitchFamily="34" charset="0"/>
            <a:cs typeface="Verdana" pitchFamily="34" charset="0"/>
          </a:endParaRPr>
        </a:p>
        <a:p>
          <a:pPr algn="just" rtl="0">
            <a:defRPr sz="1000"/>
          </a:pPr>
          <a:endParaRPr lang="hu-HU" sz="900" b="0" i="0" u="none" strike="noStrike" baseline="0">
            <a:solidFill>
              <a:srgbClr val="000000"/>
            </a:solidFill>
            <a:latin typeface="Verdana"/>
            <a:ea typeface="Verdana"/>
            <a:cs typeface="Verdana"/>
          </a:endParaRPr>
        </a:p>
        <a:p>
          <a:pPr algn="just" rtl="0">
            <a:defRPr sz="1000"/>
          </a:pPr>
          <a:r>
            <a:rPr lang="hu-HU" sz="900" b="0" i="0" u="none" strike="noStrike" baseline="0">
              <a:solidFill>
                <a:srgbClr val="000000"/>
              </a:solidFill>
              <a:latin typeface="Verdana"/>
              <a:ea typeface="Verdana"/>
              <a:cs typeface="Verdana"/>
            </a:rPr>
            <a:t>A </a:t>
          </a:r>
          <a:r>
            <a:rPr lang="hu-HU" sz="900" b="1" i="0" u="none" strike="noStrike" baseline="0">
              <a:solidFill>
                <a:srgbClr val="000000"/>
              </a:solidFill>
              <a:latin typeface="Verdana"/>
              <a:ea typeface="Verdana"/>
              <a:cs typeface="Verdana"/>
            </a:rPr>
            <a:t>második oszlopban </a:t>
          </a:r>
          <a:r>
            <a:rPr lang="hu-HU" sz="900" b="0" i="0" u="none" strike="noStrike" baseline="0">
              <a:solidFill>
                <a:srgbClr val="000000"/>
              </a:solidFill>
              <a:latin typeface="Verdana" pitchFamily="34" charset="0"/>
              <a:ea typeface="Verdana" pitchFamily="34" charset="0"/>
              <a:cs typeface="Verdana" pitchFamily="34" charset="0"/>
            </a:rPr>
            <a:t>adja meg a település nevét és a tevékenység pontos helyszínét (a településen belül) </a:t>
          </a:r>
          <a:r>
            <a:rPr lang="hu-HU" sz="900" b="0" i="0" baseline="0">
              <a:latin typeface="Verdana" pitchFamily="34" charset="0"/>
              <a:ea typeface="Verdana" pitchFamily="34" charset="0"/>
              <a:cs typeface="Verdana" pitchFamily="34" charset="0"/>
            </a:rPr>
            <a:t>a </a:t>
          </a:r>
          <a:r>
            <a:rPr lang="hu-HU" sz="900" b="0" i="1" baseline="0">
              <a:latin typeface="Verdana" pitchFamily="34" charset="0"/>
              <a:ea typeface="Verdana" pitchFamily="34" charset="0"/>
              <a:cs typeface="Verdana" pitchFamily="34" charset="0"/>
            </a:rPr>
            <a:t>Település/Helyszín</a:t>
          </a:r>
          <a:r>
            <a:rPr lang="hu-HU" sz="900" b="0" i="0" baseline="0">
              <a:latin typeface="Verdana" pitchFamily="34" charset="0"/>
              <a:ea typeface="Verdana" pitchFamily="34" charset="0"/>
              <a:cs typeface="Verdana" pitchFamily="34" charset="0"/>
            </a:rPr>
            <a:t> c. mezőkben</a:t>
          </a:r>
          <a:r>
            <a:rPr lang="hu-HU" sz="900" b="0" i="0" u="none" strike="noStrike" baseline="0">
              <a:solidFill>
                <a:srgbClr val="000000"/>
              </a:solidFill>
              <a:latin typeface="Verdana" pitchFamily="34" charset="0"/>
              <a:ea typeface="Verdana" pitchFamily="34" charset="0"/>
              <a:cs typeface="Verdana" pitchFamily="34" charset="0"/>
            </a:rPr>
            <a:t>. Ha a tevékenységek között utazás is szerepel, akkor a </a:t>
          </a:r>
          <a:r>
            <a:rPr lang="hu-HU" sz="900" b="0" i="1" baseline="0">
              <a:latin typeface="Verdana" pitchFamily="34" charset="0"/>
              <a:ea typeface="Verdana" pitchFamily="34" charset="0"/>
              <a:cs typeface="Verdana" pitchFamily="34" charset="0"/>
            </a:rPr>
            <a:t>Település c. </a:t>
          </a:r>
          <a:r>
            <a:rPr lang="hu-HU" sz="900" b="0" i="0" baseline="0">
              <a:latin typeface="Verdana" pitchFamily="34" charset="0"/>
              <a:ea typeface="Verdana" pitchFamily="34" charset="0"/>
              <a:cs typeface="Verdana" pitchFamily="34" charset="0"/>
            </a:rPr>
            <a:t>mezőbe az indulási és az érkezési pontot írja be</a:t>
          </a:r>
          <a:r>
            <a:rPr lang="hu-HU" sz="900" b="0" i="0" u="none" strike="noStrike" baseline="0">
              <a:solidFill>
                <a:srgbClr val="000000"/>
              </a:solidFill>
              <a:latin typeface="Verdana" pitchFamily="34" charset="0"/>
              <a:ea typeface="Verdana" pitchFamily="34" charset="0"/>
              <a:cs typeface="Verdana" pitchFamily="34" charset="0"/>
            </a:rPr>
            <a:t> (pl. Budapest – Kolozsvár). Amennyiben a tevékenység több településen/helyszínen zajlik, minden olyan település/helyszín nevét adja meg, ahol valamilyen tevékenység történik. </a:t>
          </a:r>
          <a:r>
            <a:rPr lang="hu-HU" sz="900" b="0" i="0" u="none" strike="noStrike" baseline="0">
              <a:solidFill>
                <a:sysClr val="windowText" lastClr="000000"/>
              </a:solidFill>
              <a:latin typeface="Verdana" pitchFamily="34" charset="0"/>
              <a:ea typeface="Verdana" pitchFamily="34" charset="0"/>
              <a:cs typeface="Verdana" pitchFamily="34" charset="0"/>
            </a:rPr>
            <a:t>Minden nap végén, a fényképek felsorolása utáni, </a:t>
          </a:r>
          <a:r>
            <a:rPr lang="hu-HU" sz="900" b="0" i="1" u="none" strike="noStrike" baseline="0">
              <a:solidFill>
                <a:sysClr val="windowText" lastClr="000000"/>
              </a:solidFill>
              <a:latin typeface="Verdana" pitchFamily="34" charset="0"/>
              <a:ea typeface="Verdana" pitchFamily="34" charset="0"/>
              <a:cs typeface="Verdana" pitchFamily="34" charset="0"/>
            </a:rPr>
            <a:t>A szálláshely települése </a:t>
          </a:r>
          <a:r>
            <a:rPr lang="hu-HU" sz="900" b="0" i="0" u="none" strike="noStrike" baseline="0">
              <a:solidFill>
                <a:sysClr val="windowText" lastClr="000000"/>
              </a:solidFill>
              <a:latin typeface="Verdana" pitchFamily="34" charset="0"/>
              <a:ea typeface="Verdana" pitchFamily="34" charset="0"/>
              <a:cs typeface="Verdana" pitchFamily="34" charset="0"/>
            </a:rPr>
            <a:t>c. mezőben adja meg  a szálláshely településének nevét is. </a:t>
          </a:r>
        </a:p>
        <a:p>
          <a:pPr algn="just" rtl="0">
            <a:defRPr sz="1000"/>
          </a:pPr>
          <a:endParaRPr lang="hu-HU" sz="900" b="0" i="0" u="none" strike="noStrike" baseline="0">
            <a:solidFill>
              <a:sysClr val="windowText" lastClr="000000"/>
            </a:solidFill>
            <a:latin typeface="Verdana" pitchFamily="34" charset="0"/>
            <a:ea typeface="Verdana" pitchFamily="34" charset="0"/>
            <a:cs typeface="Verdana" pitchFamily="34" charset="0"/>
          </a:endParaRPr>
        </a:p>
        <a:p>
          <a:pPr algn="just" rtl="0">
            <a:defRPr sz="1000"/>
          </a:pPr>
          <a:r>
            <a:rPr lang="hu-HU" sz="900" b="0" i="0" u="none" strike="noStrike" baseline="0">
              <a:solidFill>
                <a:srgbClr val="000000"/>
              </a:solidFill>
              <a:latin typeface="Verdana" pitchFamily="34" charset="0"/>
              <a:ea typeface="Verdana" pitchFamily="34" charset="0"/>
              <a:cs typeface="Verdana" pitchFamily="34" charset="0"/>
            </a:rPr>
            <a:t>Mutassa be a napszakhoz tartozó tevékenység tartalmát </a:t>
          </a:r>
          <a:r>
            <a:rPr lang="hu-HU" sz="900" b="0" i="1" baseline="0">
              <a:latin typeface="Verdana" pitchFamily="34" charset="0"/>
              <a:ea typeface="Verdana" pitchFamily="34" charset="0"/>
              <a:cs typeface="Verdana" pitchFamily="34" charset="0"/>
            </a:rPr>
            <a:t>A</a:t>
          </a:r>
          <a:r>
            <a:rPr lang="hu-HU" sz="900" b="0" i="0" baseline="0">
              <a:latin typeface="Verdana" pitchFamily="34" charset="0"/>
              <a:ea typeface="Verdana" pitchFamily="34" charset="0"/>
              <a:cs typeface="Verdana" pitchFamily="34" charset="0"/>
            </a:rPr>
            <a:t> </a:t>
          </a:r>
          <a:r>
            <a:rPr lang="hu-HU" sz="900" b="0" i="1" baseline="0">
              <a:latin typeface="Verdana" pitchFamily="34" charset="0"/>
              <a:ea typeface="Verdana" pitchFamily="34" charset="0"/>
              <a:cs typeface="Verdana" pitchFamily="34" charset="0"/>
            </a:rPr>
            <a:t>részt vevő diákok tevékenységének bemutatása</a:t>
          </a:r>
          <a:r>
            <a:rPr lang="hu-HU" sz="900" b="0" i="0" baseline="0">
              <a:latin typeface="Verdana" pitchFamily="34" charset="0"/>
              <a:ea typeface="Verdana" pitchFamily="34" charset="0"/>
              <a:cs typeface="Verdana" pitchFamily="34" charset="0"/>
            </a:rPr>
            <a:t> c. mezőben</a:t>
          </a:r>
          <a:r>
            <a:rPr lang="hu-HU" sz="900" b="0" i="0" u="none" strike="noStrike" baseline="0">
              <a:solidFill>
                <a:srgbClr val="000000"/>
              </a:solidFill>
              <a:latin typeface="Verdana" pitchFamily="34" charset="0"/>
              <a:ea typeface="Verdana" pitchFamily="34" charset="0"/>
              <a:cs typeface="Verdana" pitchFamily="34" charset="0"/>
            </a:rPr>
            <a:t>. A legördülő menüből válassza ki, hogy az adott tevékenység megfelel-e a pályázati kiírásban megfogalmazott szempontoknak. </a:t>
          </a:r>
          <a:r>
            <a:rPr lang="hu-HU" sz="900" b="1" i="0" u="none" strike="noStrike" baseline="0">
              <a:solidFill>
                <a:srgbClr val="000000"/>
              </a:solidFill>
              <a:latin typeface="Verdana" pitchFamily="34" charset="0"/>
              <a:ea typeface="Verdana" pitchFamily="34" charset="0"/>
              <a:cs typeface="Verdana" pitchFamily="34" charset="0"/>
            </a:rPr>
            <a:t>FIGYELEM! </a:t>
          </a:r>
          <a:r>
            <a:rPr lang="hu-HU" sz="900" b="0" i="0" u="none" strike="noStrike" baseline="0">
              <a:solidFill>
                <a:srgbClr val="000000"/>
              </a:solidFill>
              <a:latin typeface="Verdana" pitchFamily="34" charset="0"/>
              <a:ea typeface="Verdana" pitchFamily="34" charset="0"/>
              <a:cs typeface="Verdana" pitchFamily="34" charset="0"/>
            </a:rPr>
            <a:t>Amennyiben a legördülő menüből kiválasztotta, hogy a tevékenység adott szempontnak megfelel, </a:t>
          </a:r>
          <a:r>
            <a:rPr lang="hu-HU" sz="900" b="0" i="1" baseline="0">
              <a:latin typeface="Verdana" pitchFamily="34" charset="0"/>
              <a:ea typeface="Verdana" pitchFamily="34" charset="0"/>
              <a:cs typeface="Verdana" pitchFamily="34" charset="0"/>
            </a:rPr>
            <a:t>A részt vevő diákok tevékenységének bemutatása</a:t>
          </a:r>
          <a:r>
            <a:rPr lang="hu-HU" sz="900" b="0" i="0" baseline="0">
              <a:latin typeface="Verdana" pitchFamily="34" charset="0"/>
              <a:ea typeface="Verdana" pitchFamily="34" charset="0"/>
              <a:cs typeface="Verdana" pitchFamily="34" charset="0"/>
            </a:rPr>
            <a:t> c. mezőben</a:t>
          </a:r>
          <a:r>
            <a:rPr lang="hu-HU" sz="900" b="0" i="0" u="none" strike="noStrike" baseline="0">
              <a:solidFill>
                <a:srgbClr val="000000"/>
              </a:solidFill>
              <a:latin typeface="Verdana" pitchFamily="34" charset="0"/>
              <a:ea typeface="Verdana" pitchFamily="34" charset="0"/>
              <a:cs typeface="Verdana" pitchFamily="34" charset="0"/>
            </a:rPr>
            <a:t> </a:t>
          </a:r>
          <a:r>
            <a:rPr lang="en-US" sz="900" b="0" i="0" u="none" strike="noStrike" baseline="0">
              <a:solidFill>
                <a:srgbClr val="000000"/>
              </a:solidFill>
              <a:latin typeface="Verdana" pitchFamily="34" charset="0"/>
              <a:ea typeface="Verdana" pitchFamily="34" charset="0"/>
              <a:cs typeface="Verdana" pitchFamily="34" charset="0"/>
            </a:rPr>
            <a:t>mutassa be</a:t>
          </a:r>
          <a:r>
            <a:rPr lang="hu-HU" sz="900" b="0" i="0" u="none" strike="noStrike" baseline="0">
              <a:solidFill>
                <a:srgbClr val="000000"/>
              </a:solidFill>
              <a:latin typeface="Verdana" pitchFamily="34" charset="0"/>
              <a:ea typeface="Verdana" pitchFamily="34" charset="0"/>
              <a:cs typeface="Verdana" pitchFamily="34" charset="0"/>
            </a:rPr>
            <a:t>, hogy a tevékenység során az adott szempont hogyan érvényesül.</a:t>
          </a:r>
          <a:endParaRPr lang="hu-HU" sz="900">
            <a:solidFill>
              <a:srgbClr val="FF0000"/>
            </a:solidFill>
            <a:latin typeface="Verdana" pitchFamily="34" charset="0"/>
            <a:ea typeface="Verdana" pitchFamily="34" charset="0"/>
            <a:cs typeface="Verdana" pitchFamily="34" charset="0"/>
          </a:endParaRPr>
        </a:p>
        <a:p>
          <a:pPr algn="just" rtl="0">
            <a:defRPr sz="1000"/>
          </a:pPr>
          <a:endParaRPr lang="hu-HU" sz="900" b="0" i="0" u="none" strike="noStrike" baseline="0">
            <a:solidFill>
              <a:sysClr val="windowText" lastClr="000000"/>
            </a:solidFill>
            <a:latin typeface="Verdana" pitchFamily="34" charset="0"/>
            <a:ea typeface="Verdana" pitchFamily="34" charset="0"/>
            <a:cs typeface="Verdana" pitchFamily="34" charset="0"/>
          </a:endParaRPr>
        </a:p>
        <a:p>
          <a:pPr algn="just" rtl="0">
            <a:defRPr sz="1000"/>
          </a:pPr>
          <a:r>
            <a:rPr lang="hu-HU" sz="900" b="1" i="0" u="none" strike="noStrike" baseline="0">
              <a:solidFill>
                <a:sysClr val="windowText" lastClr="000000"/>
              </a:solidFill>
              <a:latin typeface="Verdana" pitchFamily="34" charset="0"/>
              <a:ea typeface="Verdana" pitchFamily="34" charset="0"/>
              <a:cs typeface="Verdana" pitchFamily="34" charset="0"/>
            </a:rPr>
            <a:t>Fényképek csatolása: </a:t>
          </a:r>
          <a:r>
            <a:rPr lang="hu-HU" sz="900" b="0" i="0" u="none" strike="noStrike" baseline="0">
              <a:solidFill>
                <a:sysClr val="windowText" lastClr="000000"/>
              </a:solidFill>
              <a:latin typeface="Verdana" pitchFamily="34" charset="0"/>
              <a:ea typeface="Verdana" pitchFamily="34" charset="0"/>
              <a:cs typeface="Verdana" pitchFamily="34" charset="0"/>
            </a:rPr>
            <a:t>n</a:t>
          </a:r>
          <a:r>
            <a:rPr lang="en-US" sz="900" b="0" i="0" u="none" strike="noStrike" baseline="0">
              <a:solidFill>
                <a:sysClr val="windowText" lastClr="000000"/>
              </a:solidFill>
              <a:latin typeface="Verdana" pitchFamily="34" charset="0"/>
              <a:ea typeface="Verdana" pitchFamily="34" charset="0"/>
              <a:cs typeface="Verdana" pitchFamily="34" charset="0"/>
            </a:rPr>
            <a:t>apszakonk</a:t>
          </a:r>
          <a:r>
            <a:rPr lang="hu-HU" sz="900" b="0" i="0" u="none" strike="noStrike" baseline="0">
              <a:solidFill>
                <a:sysClr val="windowText" lastClr="000000"/>
              </a:solidFill>
              <a:latin typeface="Verdana" pitchFamily="34" charset="0"/>
              <a:ea typeface="Verdana" pitchFamily="34" charset="0"/>
              <a:cs typeface="Verdana" pitchFamily="34" charset="0"/>
            </a:rPr>
            <a:t>ént legfeljebb 7 fényképet csatolhat a tevékenységek megtörténtének igazolására. Amennyiben a legördülő menüből kiválasztotta, hogy a tevékenység a </a:t>
          </a:r>
          <a:r>
            <a:rPr lang="hu-HU" sz="900" b="0" i="0" baseline="0">
              <a:solidFill>
                <a:sysClr val="windowText" lastClr="000000"/>
              </a:solidFill>
              <a:latin typeface="Verdana" pitchFamily="34" charset="0"/>
              <a:ea typeface="Verdana" pitchFamily="34" charset="0"/>
              <a:cs typeface="Verdana" pitchFamily="34" charset="0"/>
            </a:rPr>
            <a:t>pályázati kiírásban megfogalmazott valamely </a:t>
          </a:r>
          <a:r>
            <a:rPr lang="hu-HU" sz="900" b="0" i="0" u="none" strike="noStrike" baseline="0">
              <a:solidFill>
                <a:sysClr val="windowText" lastClr="000000"/>
              </a:solidFill>
              <a:latin typeface="Verdana" pitchFamily="34" charset="0"/>
              <a:ea typeface="Verdana" pitchFamily="34" charset="0"/>
              <a:cs typeface="Verdana" pitchFamily="34" charset="0"/>
            </a:rPr>
            <a:t>szempontnak megfelel, mindenképp csatoljon azt/azokat igazoló fényképet is. A megfelelő mezőbe írja be a CD-n/DVD-n megküldött fényképek fájlnevét. </a:t>
          </a:r>
          <a:r>
            <a:rPr lang="hu-HU" sz="900" b="1" i="0" baseline="0">
              <a:solidFill>
                <a:sysClr val="windowText" lastClr="000000"/>
              </a:solidFill>
              <a:latin typeface="Verdana" pitchFamily="34" charset="0"/>
              <a:ea typeface="Verdana" pitchFamily="34" charset="0"/>
              <a:cs typeface="Verdana" pitchFamily="34" charset="0"/>
            </a:rPr>
            <a:t>FIGYELEM! </a:t>
          </a:r>
          <a:r>
            <a:rPr lang="hu-HU" sz="900" b="0" i="0" baseline="0">
              <a:solidFill>
                <a:sysClr val="windowText" lastClr="000000"/>
              </a:solidFill>
              <a:latin typeface="Verdana" pitchFamily="34" charset="0"/>
              <a:ea typeface="Verdana" pitchFamily="34" charset="0"/>
              <a:cs typeface="Verdana" pitchFamily="34" charset="0"/>
            </a:rPr>
            <a:t>Az elnevezéseknek a következő formátumot kell követniük: HAT-14-01-0123-kép sorszáma-földrajzi név/helyszín-tevékenység (ékezetek nélkül). A képek sorszámozása folyamatos a teljes beszámoló során, az első kép sorszáma 001 (az előkészítő szakasz tevékenységéhez csatolva). A CD-n/DVD-n megküldött fényképek fájlnevének meg kell egyezniük a beszámolóban szereplő fájlnevekkel</a:t>
          </a:r>
          <a:r>
            <a:rPr lang="hu-HU" sz="900" b="0" i="0" u="none" strike="noStrike" baseline="0">
              <a:solidFill>
                <a:sysClr val="windowText" lastClr="000000"/>
              </a:solidFill>
              <a:latin typeface="Verdana" pitchFamily="34" charset="0"/>
              <a:ea typeface="Verdana" pitchFamily="34" charset="0"/>
              <a:cs typeface="Verdana" pitchFamily="34" charset="0"/>
            </a:rPr>
            <a:t> (könnyítésül a Tartalmi és pénzügyi beszámoló c. Excel-fájl kitölti a fájlnevek első részét, a CD-n/DVD-n beküldött fényképek elnevezése a teljes fájlnév, pl.: HAT-14-01-0123-001-budapest-iskola-elokeszito ora). </a:t>
          </a:r>
        </a:p>
        <a:p>
          <a:pPr algn="just" rtl="0">
            <a:defRPr sz="1000"/>
          </a:pPr>
          <a:endParaRPr lang="hu-HU" sz="900" b="0" i="0" u="none" strike="noStrike" baseline="0">
            <a:solidFill>
              <a:sysClr val="windowText" lastClr="000000"/>
            </a:solidFill>
            <a:latin typeface="Verdana" pitchFamily="34" charset="0"/>
            <a:ea typeface="Verdana" pitchFamily="34" charset="0"/>
            <a:cs typeface="Verdana" pitchFamily="34" charset="0"/>
          </a:endParaRPr>
        </a:p>
        <a:p>
          <a:pPr algn="just" rtl="0">
            <a:defRPr sz="1000"/>
          </a:pPr>
          <a:r>
            <a:rPr lang="hu-HU" sz="900" b="0" i="0" u="none" strike="noStrike" baseline="0">
              <a:solidFill>
                <a:sysClr val="windowText" lastClr="000000"/>
              </a:solidFill>
              <a:latin typeface="Verdana" pitchFamily="34" charset="0"/>
              <a:ea typeface="Verdana" pitchFamily="34" charset="0"/>
              <a:cs typeface="Verdana" pitchFamily="34" charset="0"/>
            </a:rPr>
            <a:t>Amennyiben beszámolójához a tanulmányi kirándulás során használt segédanyagokat csatol, a munkalap alján, a napszakokra vonatkozó táblázat alatt, a 4.9. pontban írja be a CD-n/DVD-n megküldött fájlok (pl. feladatlap és megoldókulcs, tesztek, felmérések kérdései, értékelése stb.) nevét a megadott formátumban (pl. HAT-14-01-0123-tanulmanyi kirandulas-feladatlap es megoldokulcs.doc). A CD-n/DVD-n megküldött segédanyagok fájlnevének meg kell egyezniük a beszámolóban szereplő fájlnevekkel.</a:t>
          </a:r>
          <a:endParaRPr lang="hu-HU" sz="900" b="0" i="0" u="none" strike="noStrike" baseline="0">
            <a:solidFill>
              <a:srgbClr val="000000"/>
            </a:solidFill>
            <a:latin typeface="Verdana"/>
            <a:ea typeface="Verdana"/>
            <a:cs typeface="Verdana"/>
          </a:endParaRP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T52"/>
  <sheetViews>
    <sheetView view="pageBreakPreview" zoomScaleNormal="100" zoomScaleSheetLayoutView="100" workbookViewId="0">
      <selection activeCell="A50" sqref="A50:Q50"/>
    </sheetView>
  </sheetViews>
  <sheetFormatPr defaultColWidth="9.140625" defaultRowHeight="14.1" customHeight="1" x14ac:dyDescent="0.2"/>
  <cols>
    <col min="1" max="5" width="2.7109375" style="304" customWidth="1"/>
    <col min="6" max="7" width="2.7109375" style="160" customWidth="1"/>
    <col min="8" max="44" width="2.7109375" style="140" customWidth="1"/>
    <col min="45" max="45" width="7.7109375" style="140" customWidth="1"/>
    <col min="46" max="46" width="92.28515625" style="3" bestFit="1" customWidth="1"/>
    <col min="47" max="16384" width="9.140625" style="140"/>
  </cols>
  <sheetData>
    <row r="1" spans="1:46" ht="20.100000000000001" customHeight="1" x14ac:dyDescent="0.2">
      <c r="A1" s="371" t="s">
        <v>864</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row>
    <row r="2" spans="1:46" ht="20.100000000000001" customHeight="1" x14ac:dyDescent="0.2">
      <c r="A2" s="371" t="s">
        <v>372</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row>
    <row r="3" spans="1:46" ht="12" customHeight="1" x14ac:dyDescent="0.2">
      <c r="A3" s="372" t="s">
        <v>826</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row>
    <row r="4" spans="1:46" s="53" customFormat="1" ht="99.95" customHeight="1" x14ac:dyDescent="0.2">
      <c r="A4" s="373" t="s">
        <v>716</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T4" s="54"/>
    </row>
    <row r="5" spans="1:46" s="53" customFormat="1" ht="27.95" customHeight="1" x14ac:dyDescent="0.2">
      <c r="A5" s="374" t="s">
        <v>717</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T5" s="54"/>
    </row>
    <row r="6" spans="1:46" s="89" customFormat="1" ht="20.100000000000001" customHeight="1" x14ac:dyDescent="0.2">
      <c r="A6" s="375" t="s">
        <v>305</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T6" s="108"/>
    </row>
    <row r="7" spans="1:46" s="89" customFormat="1" ht="14.1" customHeight="1" x14ac:dyDescent="0.2">
      <c r="A7" s="364" t="s">
        <v>110</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58"/>
      <c r="AO7" s="358"/>
      <c r="AP7" s="358"/>
      <c r="AQ7" s="358"/>
      <c r="AR7" s="359"/>
      <c r="AT7" s="108"/>
    </row>
    <row r="8" spans="1:46" s="89" customFormat="1" ht="14.1" customHeight="1" x14ac:dyDescent="0.2">
      <c r="A8" s="378" t="s">
        <v>115</v>
      </c>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6"/>
      <c r="AO8" s="376"/>
      <c r="AP8" s="376"/>
      <c r="AQ8" s="376"/>
      <c r="AR8" s="377"/>
      <c r="AT8" s="108"/>
    </row>
    <row r="9" spans="1:46" s="89" customFormat="1" ht="14.1" customHeight="1" x14ac:dyDescent="0.2">
      <c r="A9" s="360" t="s">
        <v>111</v>
      </c>
      <c r="B9" s="361"/>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2"/>
      <c r="AO9" s="362"/>
      <c r="AP9" s="362"/>
      <c r="AQ9" s="362"/>
      <c r="AR9" s="363"/>
      <c r="AT9" s="108"/>
    </row>
    <row r="10" spans="1:46" s="89" customFormat="1" ht="14.1" customHeight="1" x14ac:dyDescent="0.2">
      <c r="A10" s="370"/>
      <c r="B10" s="357"/>
      <c r="C10" s="357" t="s">
        <v>881</v>
      </c>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3"/>
      <c r="AO10" s="353"/>
      <c r="AP10" s="353"/>
      <c r="AQ10" s="353"/>
      <c r="AR10" s="354"/>
      <c r="AT10" s="108"/>
    </row>
    <row r="11" spans="1:46" s="89" customFormat="1" ht="14.1" customHeight="1" x14ac:dyDescent="0.2">
      <c r="A11" s="370"/>
      <c r="B11" s="357"/>
      <c r="C11" s="357" t="s">
        <v>112</v>
      </c>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3"/>
      <c r="AO11" s="353"/>
      <c r="AP11" s="353"/>
      <c r="AQ11" s="353"/>
      <c r="AR11" s="354"/>
      <c r="AT11" s="108"/>
    </row>
    <row r="12" spans="1:46" s="89" customFormat="1" ht="14.1" customHeight="1" x14ac:dyDescent="0.2">
      <c r="A12" s="370"/>
      <c r="B12" s="357"/>
      <c r="C12" s="357" t="s">
        <v>113</v>
      </c>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3"/>
      <c r="AO12" s="353"/>
      <c r="AP12" s="353"/>
      <c r="AQ12" s="353"/>
      <c r="AR12" s="354"/>
      <c r="AT12" s="108"/>
    </row>
    <row r="13" spans="1:46" s="89" customFormat="1" ht="14.1" customHeight="1" x14ac:dyDescent="0.2">
      <c r="A13" s="370"/>
      <c r="B13" s="357"/>
      <c r="C13" s="357" t="s">
        <v>210</v>
      </c>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3"/>
      <c r="AO13" s="353"/>
      <c r="AP13" s="353"/>
      <c r="AQ13" s="353"/>
      <c r="AR13" s="354"/>
      <c r="AT13" s="108"/>
    </row>
    <row r="14" spans="1:46" s="89" customFormat="1" ht="14.1" customHeight="1" x14ac:dyDescent="0.2">
      <c r="A14" s="366"/>
      <c r="B14" s="367"/>
      <c r="C14" s="367" t="s">
        <v>882</v>
      </c>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55"/>
      <c r="AO14" s="355"/>
      <c r="AP14" s="355"/>
      <c r="AQ14" s="355"/>
      <c r="AR14" s="356"/>
      <c r="AT14" s="108"/>
    </row>
    <row r="15" spans="1:46" s="89" customFormat="1" ht="14.1" customHeight="1" x14ac:dyDescent="0.2">
      <c r="A15" s="364" t="s">
        <v>114</v>
      </c>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58"/>
      <c r="AO15" s="358"/>
      <c r="AP15" s="358"/>
      <c r="AQ15" s="358"/>
      <c r="AR15" s="359"/>
      <c r="AT15" s="108"/>
    </row>
    <row r="16" spans="1:46" s="89" customFormat="1" ht="14.1" customHeight="1" x14ac:dyDescent="0.2">
      <c r="A16" s="360" t="s">
        <v>116</v>
      </c>
      <c r="B16" s="361"/>
      <c r="C16" s="361"/>
      <c r="D16" s="361"/>
      <c r="E16" s="361"/>
      <c r="F16" s="361"/>
      <c r="G16" s="361"/>
      <c r="H16" s="361"/>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2"/>
      <c r="AO16" s="362"/>
      <c r="AP16" s="362"/>
      <c r="AQ16" s="362"/>
      <c r="AR16" s="363"/>
      <c r="AT16" s="108"/>
    </row>
    <row r="17" spans="1:46" s="89" customFormat="1" ht="14.1" customHeight="1" x14ac:dyDescent="0.2">
      <c r="A17" s="366"/>
      <c r="B17" s="367"/>
      <c r="C17" s="367" t="s">
        <v>863</v>
      </c>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55"/>
      <c r="AO17" s="355"/>
      <c r="AP17" s="355"/>
      <c r="AQ17" s="355"/>
      <c r="AR17" s="356"/>
      <c r="AT17" s="108"/>
    </row>
    <row r="18" spans="1:46" s="89" customFormat="1" ht="14.1" customHeight="1" x14ac:dyDescent="0.2">
      <c r="A18" s="360" t="s">
        <v>117</v>
      </c>
      <c r="B18" s="361"/>
      <c r="C18" s="361"/>
      <c r="D18" s="361"/>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2"/>
      <c r="AO18" s="362"/>
      <c r="AP18" s="362"/>
      <c r="AQ18" s="362"/>
      <c r="AR18" s="363"/>
      <c r="AT18" s="108"/>
    </row>
    <row r="19" spans="1:46" s="89" customFormat="1" ht="14.1" customHeight="1" x14ac:dyDescent="0.2">
      <c r="A19" s="366"/>
      <c r="B19" s="367"/>
      <c r="C19" s="368" t="s">
        <v>883</v>
      </c>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9"/>
      <c r="AT19" s="108"/>
    </row>
    <row r="20" spans="1:46" s="89" customFormat="1" ht="14.1" customHeight="1" x14ac:dyDescent="0.2">
      <c r="A20" s="364" t="s">
        <v>118</v>
      </c>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58"/>
      <c r="AO20" s="358"/>
      <c r="AP20" s="358"/>
      <c r="AQ20" s="358"/>
      <c r="AR20" s="359"/>
      <c r="AT20" s="108"/>
    </row>
    <row r="21" spans="1:46" s="89" customFormat="1" ht="14.1" customHeight="1" x14ac:dyDescent="0.2">
      <c r="A21" s="378" t="s">
        <v>306</v>
      </c>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6"/>
      <c r="AO21" s="376"/>
      <c r="AP21" s="376"/>
      <c r="AQ21" s="376"/>
      <c r="AR21" s="377"/>
      <c r="AT21" s="108"/>
    </row>
    <row r="22" spans="1:46" s="89" customFormat="1" ht="14.1" customHeight="1" x14ac:dyDescent="0.2">
      <c r="A22" s="360" t="s">
        <v>119</v>
      </c>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2"/>
      <c r="AO22" s="362"/>
      <c r="AP22" s="362"/>
      <c r="AQ22" s="362"/>
      <c r="AR22" s="363"/>
      <c r="AT22" s="108"/>
    </row>
    <row r="23" spans="1:46" s="89" customFormat="1" ht="14.1" customHeight="1" x14ac:dyDescent="0.2">
      <c r="A23" s="370"/>
      <c r="B23" s="357"/>
      <c r="C23" s="357" t="s">
        <v>881</v>
      </c>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3"/>
      <c r="AO23" s="353"/>
      <c r="AP23" s="353"/>
      <c r="AQ23" s="353"/>
      <c r="AR23" s="354"/>
      <c r="AT23" s="108"/>
    </row>
    <row r="24" spans="1:46" s="89" customFormat="1" ht="14.1" customHeight="1" x14ac:dyDescent="0.2">
      <c r="A24" s="370"/>
      <c r="B24" s="357"/>
      <c r="C24" s="357" t="s">
        <v>112</v>
      </c>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3"/>
      <c r="AO24" s="353"/>
      <c r="AP24" s="353"/>
      <c r="AQ24" s="353"/>
      <c r="AR24" s="354"/>
      <c r="AT24" s="108"/>
    </row>
    <row r="25" spans="1:46" s="89" customFormat="1" ht="14.1" customHeight="1" x14ac:dyDescent="0.2">
      <c r="A25" s="370"/>
      <c r="B25" s="357"/>
      <c r="C25" s="357" t="s">
        <v>113</v>
      </c>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3"/>
      <c r="AO25" s="353"/>
      <c r="AP25" s="353"/>
      <c r="AQ25" s="353"/>
      <c r="AR25" s="354"/>
      <c r="AT25" s="108"/>
    </row>
    <row r="26" spans="1:46" s="89" customFormat="1" ht="14.1" customHeight="1" x14ac:dyDescent="0.2">
      <c r="A26" s="370"/>
      <c r="B26" s="357"/>
      <c r="C26" s="357" t="s">
        <v>210</v>
      </c>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3"/>
      <c r="AO26" s="353"/>
      <c r="AP26" s="353"/>
      <c r="AQ26" s="353"/>
      <c r="AR26" s="354"/>
      <c r="AT26" s="108"/>
    </row>
    <row r="27" spans="1:46" s="89" customFormat="1" ht="14.1" customHeight="1" x14ac:dyDescent="0.2">
      <c r="A27" s="370"/>
      <c r="B27" s="357"/>
      <c r="C27" s="392" t="s">
        <v>884</v>
      </c>
      <c r="D27" s="392"/>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392"/>
      <c r="AP27" s="392"/>
      <c r="AQ27" s="392"/>
      <c r="AR27" s="393"/>
      <c r="AT27" s="108"/>
    </row>
    <row r="28" spans="1:46" s="89" customFormat="1" ht="14.1" customHeight="1" x14ac:dyDescent="0.2">
      <c r="A28" s="366"/>
      <c r="B28" s="367"/>
      <c r="C28" s="367" t="s">
        <v>882</v>
      </c>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55"/>
      <c r="AO28" s="355"/>
      <c r="AP28" s="355"/>
      <c r="AQ28" s="355"/>
      <c r="AR28" s="356"/>
      <c r="AT28" s="108"/>
    </row>
    <row r="29" spans="1:46" s="89" customFormat="1" ht="14.1" customHeight="1" x14ac:dyDescent="0.2">
      <c r="A29" s="360" t="s">
        <v>120</v>
      </c>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2"/>
      <c r="AO29" s="362"/>
      <c r="AP29" s="362"/>
      <c r="AQ29" s="362"/>
      <c r="AR29" s="363"/>
      <c r="AT29" s="108"/>
    </row>
    <row r="30" spans="1:46" s="89" customFormat="1" ht="14.1" customHeight="1" x14ac:dyDescent="0.2">
      <c r="A30" s="366"/>
      <c r="B30" s="367"/>
      <c r="C30" s="367" t="s">
        <v>885</v>
      </c>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55"/>
      <c r="AO30" s="355"/>
      <c r="AP30" s="355"/>
      <c r="AQ30" s="355"/>
      <c r="AR30" s="356"/>
      <c r="AT30" s="108"/>
    </row>
    <row r="31" spans="1:46" s="89" customFormat="1" ht="14.1" customHeight="1" x14ac:dyDescent="0.2">
      <c r="A31" s="360" t="s">
        <v>121</v>
      </c>
      <c r="B31" s="361"/>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2"/>
      <c r="AO31" s="362"/>
      <c r="AP31" s="362"/>
      <c r="AQ31" s="362"/>
      <c r="AR31" s="363"/>
      <c r="AT31" s="108"/>
    </row>
    <row r="32" spans="1:46" s="89" customFormat="1" ht="14.1" customHeight="1" x14ac:dyDescent="0.2">
      <c r="A32" s="366"/>
      <c r="B32" s="367"/>
      <c r="C32" s="367" t="s">
        <v>122</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55"/>
      <c r="AO32" s="355"/>
      <c r="AP32" s="355"/>
      <c r="AQ32" s="355"/>
      <c r="AR32" s="356"/>
      <c r="AT32" s="108"/>
    </row>
    <row r="33" spans="1:46" s="89" customFormat="1" ht="27.95" customHeight="1" x14ac:dyDescent="0.2">
      <c r="A33" s="361" t="s">
        <v>711</v>
      </c>
      <c r="B33" s="361"/>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1"/>
      <c r="AP33" s="361"/>
      <c r="AQ33" s="361"/>
      <c r="AR33" s="361"/>
      <c r="AT33" s="108"/>
    </row>
    <row r="34" spans="1:46" s="89" customFormat="1" ht="14.1" customHeight="1" x14ac:dyDescent="0.2">
      <c r="A34" s="311"/>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T34" s="108"/>
    </row>
    <row r="35" spans="1:46" s="12" customFormat="1" ht="14.1" customHeight="1" x14ac:dyDescent="0.2">
      <c r="A35" s="390" t="s">
        <v>94</v>
      </c>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T35" s="13"/>
    </row>
    <row r="36" spans="1:46" s="12" customFormat="1" ht="14.1" customHeight="1" x14ac:dyDescent="0.2">
      <c r="A36" s="391" t="str">
        <f>CONCATENATE('2.'!D8,'2.'!I8,'2.'!J8,)</f>
        <v>HAT-14-01-0380</v>
      </c>
      <c r="B36" s="391"/>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T36" s="118" t="str">
        <f>IF('2.'!J8=0,"FIGYELEM! Töltse ki a Tartalmi és pénzügyi beszámoló 2.1. pontjában található adatmezőket!","-")</f>
        <v>-</v>
      </c>
    </row>
    <row r="37" spans="1:46" s="12" customFormat="1" ht="14.1" customHeight="1" x14ac:dyDescent="0.2">
      <c r="A37" s="390" t="s">
        <v>95</v>
      </c>
      <c r="B37" s="39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T37" s="13"/>
    </row>
    <row r="38" spans="1:46" s="12" customFormat="1" ht="27.95" customHeight="1" x14ac:dyDescent="0.2">
      <c r="A38" s="388" t="str">
        <f>'2.'!D12</f>
        <v>Szabó Pál Általános Iskola és Alapfokú Művészeti Iskola</v>
      </c>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T38" s="119" t="str">
        <f>IF(A38=0,"FIGYELEM! Töltse ki a Tartalmi és pénzügyi beszámoló 2.1. pontjában található adatmezőket!","-")</f>
        <v>-</v>
      </c>
    </row>
    <row r="39" spans="1:46" s="12" customFormat="1" ht="14.1" customHeight="1" x14ac:dyDescent="0.2">
      <c r="A39" s="390" t="s">
        <v>373</v>
      </c>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T39" s="13"/>
    </row>
    <row r="40" spans="1:46" s="12" customFormat="1" ht="14.1" customHeight="1" x14ac:dyDescent="0.2">
      <c r="A40" s="388" t="str">
        <f>'2.'!D16</f>
        <v>Vésztő</v>
      </c>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T40" s="119" t="str">
        <f>IF(A40=0,"FIGYELEM! Töltse ki a Tartalmi és pénzügyi beszámoló 2.1. pontjában található adatmezőket!","-")</f>
        <v>-</v>
      </c>
    </row>
    <row r="41" spans="1:46" s="12" customFormat="1" ht="14.1" customHeight="1" x14ac:dyDescent="0.2">
      <c r="A41" s="389" t="s">
        <v>235</v>
      </c>
      <c r="B41" s="389"/>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T41" s="13"/>
    </row>
    <row r="42" spans="1:46" s="12" customFormat="1" ht="14.1" customHeight="1" x14ac:dyDescent="0.2">
      <c r="A42" s="387">
        <f>'7.'!R35</f>
        <v>986000</v>
      </c>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T42" s="118" t="str">
        <f>IF(A42=0,"FIGYELEM! Töltse ki a Tartalmi és pénzügyi beszámoló 7. pontjában található adatmezőket!","-")</f>
        <v>-</v>
      </c>
    </row>
    <row r="44" spans="1:46" ht="99.95" customHeight="1" x14ac:dyDescent="0.2"/>
    <row r="45" spans="1:46" ht="80.099999999999994" customHeight="1" x14ac:dyDescent="0.2"/>
    <row r="46" spans="1:46" s="12" customFormat="1" ht="14.1" customHeight="1" x14ac:dyDescent="0.2">
      <c r="A46" s="51"/>
      <c r="B46" s="51"/>
      <c r="C46" s="51"/>
      <c r="D46" s="142"/>
      <c r="E46" s="142"/>
      <c r="F46" s="142"/>
      <c r="G46" s="142"/>
      <c r="H46" s="142"/>
      <c r="I46" s="142"/>
      <c r="J46" s="142"/>
      <c r="K46" s="142"/>
      <c r="L46" s="142"/>
      <c r="M46" s="142"/>
      <c r="N46" s="142"/>
      <c r="O46" s="142"/>
      <c r="P46" s="142"/>
      <c r="Q46" s="142"/>
      <c r="R46" s="142"/>
      <c r="S46" s="142"/>
      <c r="T46" s="142"/>
      <c r="U46" s="142"/>
      <c r="V46" s="142"/>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T46" s="13"/>
    </row>
    <row r="47" spans="1:46" s="12" customFormat="1" ht="14.1" customHeight="1" x14ac:dyDescent="0.2">
      <c r="A47" s="51"/>
      <c r="B47" s="51"/>
      <c r="C47" s="51"/>
      <c r="D47" s="382" t="s">
        <v>65</v>
      </c>
      <c r="E47" s="382"/>
      <c r="F47" s="382"/>
      <c r="G47" s="382"/>
      <c r="H47" s="382"/>
      <c r="I47" s="382"/>
      <c r="J47" s="382"/>
      <c r="K47" s="382"/>
      <c r="L47" s="382"/>
      <c r="M47" s="382"/>
      <c r="N47" s="382"/>
      <c r="O47" s="382"/>
      <c r="P47" s="382"/>
      <c r="Q47" s="382"/>
      <c r="R47" s="382"/>
      <c r="S47" s="382"/>
      <c r="T47" s="382"/>
      <c r="U47" s="382"/>
      <c r="V47" s="382"/>
      <c r="W47" s="385" t="str">
        <f>'2.'!V20</f>
        <v>Tölcsér Jánosné</v>
      </c>
      <c r="X47" s="385"/>
      <c r="Y47" s="385"/>
      <c r="Z47" s="385"/>
      <c r="AA47" s="385"/>
      <c r="AB47" s="385"/>
      <c r="AC47" s="385"/>
      <c r="AD47" s="385"/>
      <c r="AE47" s="385"/>
      <c r="AF47" s="385"/>
      <c r="AG47" s="385"/>
      <c r="AH47" s="385"/>
      <c r="AI47" s="385"/>
      <c r="AJ47" s="385"/>
      <c r="AK47" s="385"/>
      <c r="AL47" s="385"/>
      <c r="AM47" s="385"/>
      <c r="AN47" s="385"/>
      <c r="AO47" s="385"/>
      <c r="AP47" s="385"/>
      <c r="AQ47" s="385"/>
      <c r="AR47" s="385"/>
      <c r="AT47" s="118" t="str">
        <f>IF(W47=0,"FIGYELEM! Töltse ki a Tartalmi és pénzügyi beszámoló 2.1. pontjában található adatmezőket!","-")</f>
        <v>-</v>
      </c>
    </row>
    <row r="48" spans="1:46" s="12" customFormat="1" ht="14.1" customHeight="1" x14ac:dyDescent="0.2">
      <c r="A48" s="51"/>
      <c r="B48" s="51"/>
      <c r="C48" s="51"/>
      <c r="D48" s="382" t="s">
        <v>66</v>
      </c>
      <c r="E48" s="382"/>
      <c r="F48" s="382"/>
      <c r="G48" s="382"/>
      <c r="H48" s="382"/>
      <c r="I48" s="382"/>
      <c r="J48" s="382"/>
      <c r="K48" s="382"/>
      <c r="L48" s="382"/>
      <c r="M48" s="382"/>
      <c r="N48" s="382"/>
      <c r="O48" s="382"/>
      <c r="P48" s="382"/>
      <c r="Q48" s="382"/>
      <c r="R48" s="382"/>
      <c r="S48" s="382"/>
      <c r="T48" s="382"/>
      <c r="U48" s="382"/>
      <c r="V48" s="382"/>
      <c r="W48" s="385" t="str">
        <f>'2.'!V21</f>
        <v>igazgató</v>
      </c>
      <c r="X48" s="385"/>
      <c r="Y48" s="385"/>
      <c r="Z48" s="385"/>
      <c r="AA48" s="385"/>
      <c r="AB48" s="385"/>
      <c r="AC48" s="385"/>
      <c r="AD48" s="385"/>
      <c r="AE48" s="385"/>
      <c r="AF48" s="385"/>
      <c r="AG48" s="385"/>
      <c r="AH48" s="385"/>
      <c r="AI48" s="385"/>
      <c r="AJ48" s="385"/>
      <c r="AK48" s="385"/>
      <c r="AL48" s="385"/>
      <c r="AM48" s="385"/>
      <c r="AN48" s="385"/>
      <c r="AO48" s="385"/>
      <c r="AP48" s="385"/>
      <c r="AQ48" s="385"/>
      <c r="AR48" s="385"/>
      <c r="AT48" s="118" t="str">
        <f>IF(W48=0,"FIGYELEM! Töltse ki a Tartalmi és pénzügyi beszámoló 2.1. pontjában található adatmezőket!","-")</f>
        <v>-</v>
      </c>
    </row>
    <row r="49" spans="1:46" s="12" customFormat="1" ht="14.1" customHeight="1" x14ac:dyDescent="0.2">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T49" s="13"/>
    </row>
    <row r="50" spans="1:46" ht="14.1" customHeight="1" x14ac:dyDescent="0.2">
      <c r="A50" s="386" t="s">
        <v>1132</v>
      </c>
      <c r="B50" s="386"/>
      <c r="C50" s="386"/>
      <c r="D50" s="386"/>
      <c r="E50" s="386"/>
      <c r="F50" s="386"/>
      <c r="G50" s="386"/>
      <c r="H50" s="386"/>
      <c r="I50" s="386"/>
      <c r="J50" s="386"/>
      <c r="K50" s="386"/>
      <c r="L50" s="386"/>
      <c r="M50" s="386"/>
      <c r="N50" s="386"/>
      <c r="O50" s="386"/>
      <c r="P50" s="386"/>
      <c r="Q50" s="386"/>
      <c r="W50" s="25"/>
      <c r="X50" s="25"/>
      <c r="Y50" s="25"/>
      <c r="Z50" s="25"/>
      <c r="AA50" s="25"/>
      <c r="AB50" s="25"/>
      <c r="AC50" s="25"/>
      <c r="AD50" s="25"/>
      <c r="AE50" s="25"/>
      <c r="AF50" s="25"/>
      <c r="AG50" s="25"/>
      <c r="AH50" s="25"/>
      <c r="AI50" s="25"/>
      <c r="AJ50" s="25"/>
      <c r="AK50" s="25"/>
      <c r="AL50" s="25"/>
      <c r="AM50" s="25"/>
      <c r="AN50" s="25"/>
      <c r="AO50" s="25"/>
      <c r="AP50" s="25"/>
      <c r="AQ50" s="25"/>
      <c r="AR50" s="25"/>
    </row>
    <row r="51" spans="1:46" s="22" customFormat="1" ht="14.1" customHeight="1" x14ac:dyDescent="0.2">
      <c r="A51" s="384" t="s">
        <v>79</v>
      </c>
      <c r="B51" s="384"/>
      <c r="C51" s="384"/>
      <c r="D51" s="384"/>
      <c r="E51" s="384"/>
      <c r="F51" s="384"/>
      <c r="G51" s="384"/>
      <c r="H51" s="384"/>
      <c r="I51" s="384"/>
      <c r="J51" s="384"/>
      <c r="K51" s="384"/>
      <c r="L51" s="384"/>
      <c r="M51" s="384"/>
      <c r="N51" s="384"/>
      <c r="O51" s="384"/>
      <c r="P51" s="384"/>
      <c r="Q51" s="384"/>
      <c r="R51" s="21"/>
      <c r="S51" s="21"/>
      <c r="T51" s="21"/>
      <c r="U51" s="21"/>
      <c r="V51" s="21"/>
      <c r="W51" s="381" t="s">
        <v>176</v>
      </c>
      <c r="X51" s="381"/>
      <c r="Y51" s="381"/>
      <c r="Z51" s="381"/>
      <c r="AA51" s="381"/>
      <c r="AB51" s="381"/>
      <c r="AC51" s="381"/>
      <c r="AD51" s="381"/>
      <c r="AE51" s="381"/>
      <c r="AF51" s="381"/>
      <c r="AG51" s="381"/>
      <c r="AH51" s="381"/>
      <c r="AI51" s="381"/>
      <c r="AJ51" s="381"/>
      <c r="AK51" s="381"/>
      <c r="AL51" s="381"/>
      <c r="AM51" s="381"/>
      <c r="AN51" s="381"/>
      <c r="AO51" s="381"/>
      <c r="AP51" s="381"/>
      <c r="AQ51" s="381"/>
      <c r="AR51" s="381"/>
    </row>
    <row r="52" spans="1:46" ht="14.1" customHeight="1" x14ac:dyDescent="0.2">
      <c r="M52" s="298"/>
      <c r="N52" s="298"/>
      <c r="O52" s="298"/>
      <c r="P52" s="298"/>
      <c r="Q52" s="298"/>
      <c r="R52" s="298"/>
      <c r="S52" s="298"/>
      <c r="T52" s="298"/>
      <c r="U52" s="298"/>
      <c r="V52" s="298"/>
      <c r="W52" s="380" t="s">
        <v>177</v>
      </c>
      <c r="X52" s="380"/>
      <c r="Y52" s="380"/>
      <c r="Z52" s="380"/>
      <c r="AA52" s="380"/>
      <c r="AB52" s="380"/>
      <c r="AC52" s="380"/>
      <c r="AD52" s="380"/>
      <c r="AE52" s="380"/>
      <c r="AF52" s="380"/>
      <c r="AG52" s="380"/>
      <c r="AH52" s="380"/>
      <c r="AI52" s="380"/>
      <c r="AJ52" s="380"/>
      <c r="AK52" s="380"/>
      <c r="AL52" s="380"/>
      <c r="AM52" s="380"/>
      <c r="AN52" s="380"/>
      <c r="AO52" s="380"/>
      <c r="AP52" s="380"/>
      <c r="AQ52" s="380"/>
      <c r="AR52" s="380"/>
    </row>
  </sheetData>
  <sheetProtection algorithmName="SHA-512" hashValue="AuM7LQNuMG3KFIvH6Y7/M06uoCapr496T0nMenj3K84NGl+NMXKCqw3uQUWu5EVSuYhZtV1tzaWKYUZ9k+CVFA==" saltValue="3FWwL64IU+b29FpZO2fKNA==" spinCount="100000" sheet="1" objects="1" scenarios="1" selectLockedCells="1"/>
  <mergeCells count="89">
    <mergeCell ref="A36:AR36"/>
    <mergeCell ref="A35:AR35"/>
    <mergeCell ref="C27:AR27"/>
    <mergeCell ref="A33:AR33"/>
    <mergeCell ref="A27:B27"/>
    <mergeCell ref="AN29:AR29"/>
    <mergeCell ref="AN30:AR30"/>
    <mergeCell ref="A29:AM29"/>
    <mergeCell ref="C30:AM30"/>
    <mergeCell ref="AN32:AR32"/>
    <mergeCell ref="A30:B30"/>
    <mergeCell ref="A32:B32"/>
    <mergeCell ref="A31:AM31"/>
    <mergeCell ref="AN31:AR31"/>
    <mergeCell ref="C32:AM32"/>
    <mergeCell ref="A42:AR42"/>
    <mergeCell ref="A41:AR41"/>
    <mergeCell ref="A39:AR39"/>
    <mergeCell ref="A40:AR40"/>
    <mergeCell ref="A37:AR37"/>
    <mergeCell ref="A38:AR38"/>
    <mergeCell ref="AN21:AR21"/>
    <mergeCell ref="A22:AM22"/>
    <mergeCell ref="C28:AM28"/>
    <mergeCell ref="AN28:AR28"/>
    <mergeCell ref="C25:AM25"/>
    <mergeCell ref="AN25:AR25"/>
    <mergeCell ref="A28:B28"/>
    <mergeCell ref="AN26:AR26"/>
    <mergeCell ref="A26:B26"/>
    <mergeCell ref="A25:B25"/>
    <mergeCell ref="AN22:AR22"/>
    <mergeCell ref="A21:AM21"/>
    <mergeCell ref="C23:AM23"/>
    <mergeCell ref="A23:B23"/>
    <mergeCell ref="A24:B24"/>
    <mergeCell ref="C26:AM26"/>
    <mergeCell ref="W52:AR52"/>
    <mergeCell ref="W51:AR51"/>
    <mergeCell ref="D47:V47"/>
    <mergeCell ref="W46:AR46"/>
    <mergeCell ref="A51:Q51"/>
    <mergeCell ref="W48:AR48"/>
    <mergeCell ref="W47:AR47"/>
    <mergeCell ref="A50:Q50"/>
    <mergeCell ref="D48:V48"/>
    <mergeCell ref="A6:AR6"/>
    <mergeCell ref="AN11:AR11"/>
    <mergeCell ref="AN8:AR8"/>
    <mergeCell ref="AN9:AR9"/>
    <mergeCell ref="A8:AM8"/>
    <mergeCell ref="A9:AM9"/>
    <mergeCell ref="A7:AM7"/>
    <mergeCell ref="AN7:AR7"/>
    <mergeCell ref="C10:AM10"/>
    <mergeCell ref="A10:B10"/>
    <mergeCell ref="A1:AR1"/>
    <mergeCell ref="A3:AR3"/>
    <mergeCell ref="A2:AR2"/>
    <mergeCell ref="A4:AR4"/>
    <mergeCell ref="A5:AR5"/>
    <mergeCell ref="C14:AM14"/>
    <mergeCell ref="AN20:AR20"/>
    <mergeCell ref="C19:AR19"/>
    <mergeCell ref="A11:B11"/>
    <mergeCell ref="AN10:AR10"/>
    <mergeCell ref="C11:AM11"/>
    <mergeCell ref="AN12:AR12"/>
    <mergeCell ref="A13:B13"/>
    <mergeCell ref="C13:AM13"/>
    <mergeCell ref="AN13:AR13"/>
    <mergeCell ref="A12:B12"/>
    <mergeCell ref="C12:AM12"/>
    <mergeCell ref="AN23:AR23"/>
    <mergeCell ref="AN14:AR14"/>
    <mergeCell ref="AN17:AR17"/>
    <mergeCell ref="C24:AM24"/>
    <mergeCell ref="AN15:AR15"/>
    <mergeCell ref="A16:AM16"/>
    <mergeCell ref="AN16:AR16"/>
    <mergeCell ref="A15:AM15"/>
    <mergeCell ref="A19:B19"/>
    <mergeCell ref="AN24:AR24"/>
    <mergeCell ref="A17:B17"/>
    <mergeCell ref="C17:AM17"/>
    <mergeCell ref="AN18:AR18"/>
    <mergeCell ref="A20:AM20"/>
    <mergeCell ref="A18:AM18"/>
    <mergeCell ref="A14:B14"/>
  </mergeCells>
  <phoneticPr fontId="26" type="noConversion"/>
  <printOptions horizontalCentered="1"/>
  <pageMargins left="0.59055118110236227" right="0.59055118110236227" top="0.59055118110236227" bottom="0.78740157480314965" header="0.39370078740157483" footer="0.39370078740157483"/>
  <pageSetup paperSize="9" scale="73" orientation="portrait" r:id="rId1"/>
  <headerFooter alignWithMargins="0">
    <oddFooter>&amp;L&amp;"Verdana,Félkövér"&amp;8HATÁRTALANUL! &amp;"Verdana,Normál"program
HAT-14-01 Tanulmányi kirándulás hetedikeseknek
&amp;"Verdana,Félkövér"Tartalmi és pénzügyi beszámoló: 1. A Támogatott törvényes képviselőjének nyilatkozata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IN65"/>
  <sheetViews>
    <sheetView topLeftCell="F1" zoomScaleNormal="100" zoomScaleSheetLayoutView="100" workbookViewId="0">
      <selection activeCell="BV5" sqref="BV5"/>
    </sheetView>
  </sheetViews>
  <sheetFormatPr defaultColWidth="25.7109375" defaultRowHeight="11.25" x14ac:dyDescent="0.2"/>
  <cols>
    <col min="1" max="1" width="15.7109375" style="31" customWidth="1"/>
    <col min="2" max="3" width="15.7109375" style="29" customWidth="1"/>
    <col min="4" max="5" width="25.7109375" style="30" customWidth="1"/>
    <col min="6" max="16384" width="25.7109375" style="31"/>
  </cols>
  <sheetData>
    <row r="1" spans="1:239" ht="42" customHeight="1" x14ac:dyDescent="0.2">
      <c r="A1" s="31" t="s">
        <v>715</v>
      </c>
    </row>
    <row r="2" spans="1:239" s="38" customFormat="1" ht="42" customHeight="1" x14ac:dyDescent="0.2">
      <c r="A2" s="619" t="s">
        <v>645</v>
      </c>
      <c r="B2" s="619"/>
      <c r="C2" s="619"/>
      <c r="D2" s="619"/>
      <c r="E2" s="37"/>
    </row>
    <row r="3" spans="1:239" s="217" customFormat="1" ht="54.95" customHeight="1" x14ac:dyDescent="0.2">
      <c r="A3" s="263" t="s">
        <v>50</v>
      </c>
      <c r="B3" s="263" t="s">
        <v>51</v>
      </c>
      <c r="C3" s="263" t="s">
        <v>52</v>
      </c>
      <c r="D3" s="263" t="s">
        <v>367</v>
      </c>
      <c r="E3" s="263" t="s">
        <v>381</v>
      </c>
      <c r="F3" s="263" t="s">
        <v>368</v>
      </c>
      <c r="G3" s="263" t="s">
        <v>369</v>
      </c>
      <c r="H3" s="263" t="s">
        <v>382</v>
      </c>
      <c r="I3" s="263" t="s">
        <v>689</v>
      </c>
      <c r="J3" s="263" t="s">
        <v>690</v>
      </c>
      <c r="K3" s="263" t="s">
        <v>396</v>
      </c>
      <c r="L3" s="263" t="s">
        <v>383</v>
      </c>
      <c r="M3" s="263" t="s">
        <v>384</v>
      </c>
      <c r="N3" s="263" t="s">
        <v>385</v>
      </c>
      <c r="O3" s="263" t="s">
        <v>386</v>
      </c>
      <c r="P3" s="263" t="s">
        <v>387</v>
      </c>
      <c r="Q3" s="263" t="s">
        <v>388</v>
      </c>
      <c r="R3" s="263" t="s">
        <v>389</v>
      </c>
      <c r="S3" s="263" t="s">
        <v>390</v>
      </c>
      <c r="T3" s="263" t="s">
        <v>391</v>
      </c>
      <c r="U3" s="263" t="s">
        <v>392</v>
      </c>
      <c r="V3" s="263" t="s">
        <v>393</v>
      </c>
      <c r="W3" s="263" t="s">
        <v>394</v>
      </c>
      <c r="X3" s="263" t="s">
        <v>395</v>
      </c>
      <c r="Y3" s="263" t="s">
        <v>704</v>
      </c>
      <c r="Z3" s="263" t="s">
        <v>705</v>
      </c>
      <c r="AA3" s="263" t="s">
        <v>653</v>
      </c>
      <c r="AB3" s="263" t="s">
        <v>405</v>
      </c>
      <c r="AC3" s="263" t="s">
        <v>406</v>
      </c>
      <c r="AD3" s="263" t="s">
        <v>407</v>
      </c>
      <c r="AE3" s="263" t="s">
        <v>408</v>
      </c>
      <c r="AF3" s="263" t="s">
        <v>428</v>
      </c>
      <c r="AG3" s="263" t="s">
        <v>409</v>
      </c>
      <c r="AH3" s="263" t="s">
        <v>410</v>
      </c>
      <c r="AI3" s="263" t="s">
        <v>429</v>
      </c>
      <c r="AJ3" s="263" t="s">
        <v>497</v>
      </c>
      <c r="AK3" s="263" t="s">
        <v>457</v>
      </c>
      <c r="AL3" s="263" t="s">
        <v>458</v>
      </c>
      <c r="AM3" s="263" t="s">
        <v>459</v>
      </c>
      <c r="AN3" s="263" t="s">
        <v>460</v>
      </c>
      <c r="AO3" s="263" t="s">
        <v>461</v>
      </c>
      <c r="AP3" s="263" t="s">
        <v>462</v>
      </c>
      <c r="AQ3" s="263" t="s">
        <v>463</v>
      </c>
      <c r="AR3" s="263" t="s">
        <v>452</v>
      </c>
      <c r="AS3" s="263" t="s">
        <v>453</v>
      </c>
      <c r="AT3" s="263" t="s">
        <v>411</v>
      </c>
      <c r="AU3" s="263" t="s">
        <v>412</v>
      </c>
      <c r="AV3" s="263" t="s">
        <v>413</v>
      </c>
      <c r="AW3" s="263" t="s">
        <v>414</v>
      </c>
      <c r="AX3" s="263" t="s">
        <v>430</v>
      </c>
      <c r="AY3" s="263" t="s">
        <v>464</v>
      </c>
      <c r="AZ3" s="263" t="s">
        <v>465</v>
      </c>
      <c r="BA3" s="263" t="s">
        <v>466</v>
      </c>
      <c r="BB3" s="263" t="s">
        <v>467</v>
      </c>
      <c r="BC3" s="263" t="s">
        <v>709</v>
      </c>
      <c r="BD3" s="263" t="s">
        <v>415</v>
      </c>
      <c r="BE3" s="263" t="s">
        <v>416</v>
      </c>
      <c r="BF3" s="263" t="s">
        <v>417</v>
      </c>
      <c r="BG3" s="263" t="s">
        <v>418</v>
      </c>
      <c r="BH3" s="263" t="s">
        <v>419</v>
      </c>
      <c r="BI3" s="263" t="s">
        <v>420</v>
      </c>
      <c r="BJ3" s="263" t="s">
        <v>421</v>
      </c>
      <c r="BK3" s="263" t="s">
        <v>431</v>
      </c>
      <c r="BL3" s="263" t="s">
        <v>468</v>
      </c>
      <c r="BM3" s="263" t="s">
        <v>469</v>
      </c>
      <c r="BN3" s="263" t="s">
        <v>470</v>
      </c>
      <c r="BO3" s="263" t="s">
        <v>471</v>
      </c>
      <c r="BP3" s="263" t="s">
        <v>575</v>
      </c>
      <c r="BQ3" s="263" t="s">
        <v>432</v>
      </c>
      <c r="BR3" s="263" t="s">
        <v>574</v>
      </c>
      <c r="BS3" s="263" t="s">
        <v>433</v>
      </c>
      <c r="BT3" s="263" t="s">
        <v>576</v>
      </c>
      <c r="BU3" s="263" t="s">
        <v>434</v>
      </c>
      <c r="BV3" s="263" t="s">
        <v>577</v>
      </c>
      <c r="BW3" s="263" t="s">
        <v>435</v>
      </c>
      <c r="BX3" s="263" t="s">
        <v>578</v>
      </c>
      <c r="BY3" s="263" t="s">
        <v>436</v>
      </c>
      <c r="BZ3" s="263" t="s">
        <v>579</v>
      </c>
      <c r="CA3" s="263" t="s">
        <v>438</v>
      </c>
      <c r="CB3" s="263" t="s">
        <v>580</v>
      </c>
      <c r="CC3" s="263" t="s">
        <v>437</v>
      </c>
      <c r="CD3" s="263" t="s">
        <v>652</v>
      </c>
      <c r="CE3" s="263" t="s">
        <v>422</v>
      </c>
      <c r="CF3" s="263" t="s">
        <v>423</v>
      </c>
      <c r="CG3" s="263" t="s">
        <v>424</v>
      </c>
      <c r="CH3" s="263" t="s">
        <v>425</v>
      </c>
      <c r="CI3" s="263" t="s">
        <v>439</v>
      </c>
      <c r="CJ3" s="263" t="s">
        <v>426</v>
      </c>
      <c r="CK3" s="263" t="s">
        <v>427</v>
      </c>
      <c r="CL3" s="263" t="s">
        <v>440</v>
      </c>
      <c r="CM3" s="263" t="s">
        <v>472</v>
      </c>
      <c r="CN3" s="263" t="s">
        <v>473</v>
      </c>
      <c r="CO3" s="263" t="s">
        <v>474</v>
      </c>
      <c r="CP3" s="263" t="s">
        <v>475</v>
      </c>
      <c r="CQ3" s="263" t="s">
        <v>476</v>
      </c>
      <c r="CR3" s="263" t="s">
        <v>477</v>
      </c>
      <c r="CS3" s="263" t="s">
        <v>478</v>
      </c>
      <c r="CT3" s="263" t="s">
        <v>479</v>
      </c>
      <c r="CU3" s="263" t="s">
        <v>454</v>
      </c>
      <c r="CV3" s="263" t="s">
        <v>455</v>
      </c>
      <c r="CW3" s="263" t="s">
        <v>441</v>
      </c>
      <c r="CX3" s="263" t="s">
        <v>442</v>
      </c>
      <c r="CY3" s="263" t="s">
        <v>443</v>
      </c>
      <c r="CZ3" s="263" t="s">
        <v>444</v>
      </c>
      <c r="DA3" s="263" t="s">
        <v>445</v>
      </c>
      <c r="DB3" s="263" t="s">
        <v>446</v>
      </c>
      <c r="DC3" s="263" t="s">
        <v>447</v>
      </c>
      <c r="DD3" s="263" t="s">
        <v>448</v>
      </c>
      <c r="DE3" s="263" t="s">
        <v>654</v>
      </c>
      <c r="DF3" s="263" t="s">
        <v>655</v>
      </c>
      <c r="DG3" s="263" t="s">
        <v>663</v>
      </c>
      <c r="DH3" s="263" t="s">
        <v>664</v>
      </c>
      <c r="DI3" s="263" t="s">
        <v>665</v>
      </c>
      <c r="DJ3" s="263" t="s">
        <v>666</v>
      </c>
      <c r="DK3" s="263" t="s">
        <v>667</v>
      </c>
      <c r="DL3" s="263" t="s">
        <v>668</v>
      </c>
      <c r="DM3" s="263" t="s">
        <v>669</v>
      </c>
      <c r="DN3" s="263" t="s">
        <v>670</v>
      </c>
      <c r="DO3" s="263" t="s">
        <v>671</v>
      </c>
      <c r="DP3" s="263" t="s">
        <v>672</v>
      </c>
      <c r="DQ3" s="263" t="s">
        <v>673</v>
      </c>
      <c r="DR3" s="263" t="s">
        <v>674</v>
      </c>
      <c r="DS3" s="263" t="s">
        <v>675</v>
      </c>
      <c r="DT3" s="263" t="s">
        <v>676</v>
      </c>
      <c r="DU3" s="263" t="s">
        <v>677</v>
      </c>
      <c r="DV3" s="263" t="s">
        <v>678</v>
      </c>
      <c r="DW3" s="263" t="s">
        <v>679</v>
      </c>
      <c r="DX3" s="263" t="s">
        <v>680</v>
      </c>
      <c r="DY3" s="263" t="s">
        <v>681</v>
      </c>
      <c r="DZ3" s="263" t="s">
        <v>682</v>
      </c>
      <c r="EA3" s="263" t="s">
        <v>683</v>
      </c>
      <c r="EB3" s="263" t="s">
        <v>684</v>
      </c>
      <c r="EC3" s="263" t="s">
        <v>685</v>
      </c>
      <c r="ED3" s="263" t="s">
        <v>482</v>
      </c>
      <c r="EE3" s="263" t="s">
        <v>658</v>
      </c>
      <c r="EF3" s="263" t="s">
        <v>656</v>
      </c>
      <c r="EG3" s="263" t="s">
        <v>657</v>
      </c>
      <c r="EH3" s="263" t="s">
        <v>724</v>
      </c>
      <c r="EI3" s="263" t="s">
        <v>24</v>
      </c>
      <c r="EJ3" s="263" t="s">
        <v>25</v>
      </c>
      <c r="EK3" s="263" t="s">
        <v>26</v>
      </c>
      <c r="EL3" s="263" t="s">
        <v>725</v>
      </c>
      <c r="EM3" s="263" t="s">
        <v>726</v>
      </c>
      <c r="EN3" s="263" t="s">
        <v>727</v>
      </c>
      <c r="EO3" s="263" t="s">
        <v>728</v>
      </c>
      <c r="EP3" s="263" t="s">
        <v>729</v>
      </c>
      <c r="EQ3" s="263" t="s">
        <v>730</v>
      </c>
      <c r="ER3" s="263" t="s">
        <v>731</v>
      </c>
      <c r="ES3" s="263" t="s">
        <v>732</v>
      </c>
      <c r="ET3" s="263" t="s">
        <v>825</v>
      </c>
      <c r="EU3" s="263" t="s">
        <v>483</v>
      </c>
      <c r="EV3" s="263" t="s">
        <v>484</v>
      </c>
      <c r="EW3" s="263" t="s">
        <v>485</v>
      </c>
      <c r="EX3" s="263" t="s">
        <v>498</v>
      </c>
      <c r="EY3" s="263" t="s">
        <v>499</v>
      </c>
      <c r="EZ3" s="263" t="s">
        <v>500</v>
      </c>
      <c r="FA3" s="263" t="s">
        <v>501</v>
      </c>
      <c r="FB3" s="263" t="s">
        <v>502</v>
      </c>
      <c r="FC3" s="263" t="s">
        <v>486</v>
      </c>
      <c r="FD3" s="263" t="s">
        <v>487</v>
      </c>
      <c r="FE3" s="263" t="s">
        <v>488</v>
      </c>
      <c r="FF3" s="263" t="s">
        <v>495</v>
      </c>
      <c r="FG3" s="263" t="s">
        <v>590</v>
      </c>
      <c r="FH3" s="263" t="s">
        <v>591</v>
      </c>
      <c r="FI3" s="263" t="s">
        <v>489</v>
      </c>
      <c r="FJ3" s="263" t="s">
        <v>490</v>
      </c>
      <c r="FK3" s="263" t="s">
        <v>659</v>
      </c>
      <c r="FL3" s="263" t="s">
        <v>660</v>
      </c>
      <c r="FM3" s="263" t="s">
        <v>503</v>
      </c>
      <c r="FN3" s="263" t="s">
        <v>504</v>
      </c>
      <c r="FO3" s="263" t="s">
        <v>505</v>
      </c>
      <c r="FP3" s="263" t="s">
        <v>506</v>
      </c>
      <c r="FQ3" s="263" t="s">
        <v>507</v>
      </c>
      <c r="FR3" s="263" t="s">
        <v>508</v>
      </c>
      <c r="FS3" s="263" t="s">
        <v>509</v>
      </c>
      <c r="FT3" s="263" t="s">
        <v>510</v>
      </c>
      <c r="FU3" s="263" t="s">
        <v>511</v>
      </c>
      <c r="FV3" s="263" t="s">
        <v>512</v>
      </c>
      <c r="FW3" s="263" t="s">
        <v>520</v>
      </c>
      <c r="FX3" s="263" t="s">
        <v>513</v>
      </c>
      <c r="FY3" s="263" t="s">
        <v>514</v>
      </c>
      <c r="FZ3" s="263" t="s">
        <v>515</v>
      </c>
      <c r="GA3" s="263" t="s">
        <v>516</v>
      </c>
      <c r="GB3" s="263" t="s">
        <v>517</v>
      </c>
      <c r="GC3" s="263" t="s">
        <v>518</v>
      </c>
      <c r="GD3" s="263" t="s">
        <v>491</v>
      </c>
      <c r="GE3" s="263" t="s">
        <v>492</v>
      </c>
      <c r="GF3" s="263" t="s">
        <v>524</v>
      </c>
      <c r="GG3" s="263" t="s">
        <v>493</v>
      </c>
      <c r="GH3" s="263" t="s">
        <v>494</v>
      </c>
      <c r="GI3" s="263" t="s">
        <v>525</v>
      </c>
      <c r="GJ3" s="263" t="s">
        <v>526</v>
      </c>
      <c r="GK3" s="263" t="s">
        <v>527</v>
      </c>
      <c r="GL3" s="263" t="s">
        <v>528</v>
      </c>
      <c r="GM3" s="263" t="s">
        <v>529</v>
      </c>
      <c r="GN3" s="263" t="s">
        <v>530</v>
      </c>
      <c r="GO3" s="263" t="s">
        <v>531</v>
      </c>
      <c r="GP3" s="263" t="s">
        <v>532</v>
      </c>
      <c r="GQ3" s="263" t="s">
        <v>533</v>
      </c>
      <c r="GR3" s="263" t="s">
        <v>534</v>
      </c>
      <c r="GS3" s="263" t="s">
        <v>537</v>
      </c>
      <c r="GT3" s="263" t="s">
        <v>538</v>
      </c>
      <c r="GU3" s="263" t="s">
        <v>539</v>
      </c>
      <c r="GV3" s="263" t="s">
        <v>540</v>
      </c>
      <c r="GW3" s="263" t="s">
        <v>541</v>
      </c>
      <c r="GX3" s="263" t="s">
        <v>549</v>
      </c>
      <c r="GY3" s="263" t="s">
        <v>542</v>
      </c>
      <c r="GZ3" s="263" t="s">
        <v>543</v>
      </c>
      <c r="HA3" s="263" t="s">
        <v>544</v>
      </c>
      <c r="HB3" s="263" t="s">
        <v>545</v>
      </c>
      <c r="HC3" s="263" t="s">
        <v>546</v>
      </c>
      <c r="HD3" s="263" t="s">
        <v>547</v>
      </c>
      <c r="HE3" s="263" t="s">
        <v>548</v>
      </c>
      <c r="HF3" s="263" t="s">
        <v>550</v>
      </c>
      <c r="HG3" s="263" t="s">
        <v>692</v>
      </c>
      <c r="HH3" s="263" t="s">
        <v>693</v>
      </c>
      <c r="HI3" s="263" t="s">
        <v>567</v>
      </c>
      <c r="HJ3" s="263" t="s">
        <v>568</v>
      </c>
      <c r="HK3" s="263" t="s">
        <v>569</v>
      </c>
      <c r="HL3" s="263" t="s">
        <v>570</v>
      </c>
      <c r="HM3" s="263" t="s">
        <v>571</v>
      </c>
      <c r="HN3" s="263" t="s">
        <v>572</v>
      </c>
      <c r="HO3" s="263" t="s">
        <v>573</v>
      </c>
      <c r="HP3" s="263" t="s">
        <v>618</v>
      </c>
      <c r="HQ3" s="263" t="s">
        <v>619</v>
      </c>
      <c r="HR3" s="263" t="s">
        <v>620</v>
      </c>
      <c r="HS3" s="263" t="s">
        <v>621</v>
      </c>
      <c r="HT3" s="263" t="s">
        <v>622</v>
      </c>
      <c r="HU3" s="263" t="s">
        <v>623</v>
      </c>
      <c r="HV3" s="263" t="s">
        <v>694</v>
      </c>
      <c r="HW3" s="263" t="s">
        <v>695</v>
      </c>
      <c r="HX3" s="263" t="s">
        <v>696</v>
      </c>
      <c r="HY3" s="263" t="s">
        <v>697</v>
      </c>
      <c r="HZ3" s="263" t="s">
        <v>698</v>
      </c>
      <c r="IA3" s="263" t="s">
        <v>699</v>
      </c>
      <c r="IB3" s="263" t="s">
        <v>700</v>
      </c>
      <c r="IC3" s="263" t="s">
        <v>701</v>
      </c>
      <c r="ID3" s="263" t="s">
        <v>702</v>
      </c>
      <c r="IE3" s="263" t="s">
        <v>703</v>
      </c>
    </row>
    <row r="4" spans="1:239" s="281" customFormat="1" ht="14.1" customHeight="1" x14ac:dyDescent="0.2">
      <c r="A4" s="276" t="str">
        <f>'2.'!D8</f>
        <v>HAT-14-01</v>
      </c>
      <c r="B4" s="277" t="str">
        <f>'2.'!J8</f>
        <v>0380</v>
      </c>
      <c r="C4" s="277" t="s">
        <v>862</v>
      </c>
      <c r="D4" s="276" t="str">
        <f>'2.'!D12</f>
        <v>Szabó Pál Általános Iskola és Alapfokú Művészeti Iskola</v>
      </c>
      <c r="E4" s="276" t="str">
        <f>'2.'!D16</f>
        <v>Vésztő</v>
      </c>
      <c r="F4" s="276" t="str">
        <f>'2.'!V20</f>
        <v>Tölcsér Jánosné</v>
      </c>
      <c r="G4" s="276" t="str">
        <f>'2.'!V21</f>
        <v>igazgató</v>
      </c>
      <c r="H4" s="278">
        <f>'7.'!R35</f>
        <v>986000</v>
      </c>
      <c r="I4" s="278">
        <f>'7.'!R33</f>
        <v>204000</v>
      </c>
      <c r="J4" s="278">
        <f>'7.'!R34</f>
        <v>782000</v>
      </c>
      <c r="K4" s="278">
        <f>'7.'!R37</f>
        <v>24048.780487804877</v>
      </c>
      <c r="L4" s="278">
        <f>'7.'!N16</f>
        <v>600</v>
      </c>
      <c r="M4" s="278">
        <f>'7.'!P16</f>
        <v>340</v>
      </c>
      <c r="N4" s="278">
        <f>'7.'!T9</f>
        <v>0</v>
      </c>
      <c r="O4" s="278">
        <f>'7.'!R9</f>
        <v>204000</v>
      </c>
      <c r="P4" s="278">
        <f>'7.'!N24</f>
        <v>0</v>
      </c>
      <c r="Q4" s="278">
        <f>'7.'!P24</f>
        <v>0</v>
      </c>
      <c r="R4" s="278">
        <f>'7.'!T17</f>
        <v>0</v>
      </c>
      <c r="S4" s="278">
        <f>'7.'!R17</f>
        <v>0</v>
      </c>
      <c r="T4" s="278">
        <f>'7.'!L32</f>
        <v>46</v>
      </c>
      <c r="U4" s="278">
        <f>'7.'!N32</f>
        <v>2</v>
      </c>
      <c r="V4" s="278">
        <f>'7.'!P32</f>
        <v>8500</v>
      </c>
      <c r="W4" s="278">
        <f>'7.'!T25</f>
        <v>0</v>
      </c>
      <c r="X4" s="278">
        <f>'7.'!R25</f>
        <v>782000</v>
      </c>
      <c r="Y4" s="278">
        <f>'7.'!A41</f>
        <v>0</v>
      </c>
      <c r="Z4" s="278">
        <f>'7.'!T41</f>
        <v>0</v>
      </c>
      <c r="AA4" s="278">
        <f>'3.'!AT5</f>
        <v>0</v>
      </c>
      <c r="AB4" s="277" t="str">
        <f>'3.'!D9</f>
        <v>2015.</v>
      </c>
      <c r="AC4" s="277" t="str">
        <f>'3.'!D10</f>
        <v>április</v>
      </c>
      <c r="AD4" s="277" t="str">
        <f>'3.'!D11</f>
        <v>15.</v>
      </c>
      <c r="AE4" s="276">
        <f>'3.'!D15</f>
        <v>0</v>
      </c>
      <c r="AF4" s="276">
        <f>'3.'!AT15</f>
        <v>0</v>
      </c>
      <c r="AG4" s="279">
        <f>'3.'!D19</f>
        <v>3</v>
      </c>
      <c r="AH4" s="276">
        <f>'3.'!D23</f>
        <v>0</v>
      </c>
      <c r="AI4" s="276">
        <f>'3.'!AT23</f>
        <v>0</v>
      </c>
      <c r="AJ4" s="276">
        <f>'3.'!D27</f>
        <v>41</v>
      </c>
      <c r="AK4" s="276">
        <f>'3.'!AT27</f>
        <v>0</v>
      </c>
      <c r="AL4" s="276">
        <f>'3.'!D31</f>
        <v>0</v>
      </c>
      <c r="AM4" s="276">
        <f>'3.'!AT31</f>
        <v>0</v>
      </c>
      <c r="AN4" s="276">
        <f>'3.'!D35</f>
        <v>5</v>
      </c>
      <c r="AO4" s="276">
        <f>'3.'!AT35</f>
        <v>0</v>
      </c>
      <c r="AP4" s="276">
        <f>'3.'!D39</f>
        <v>0</v>
      </c>
      <c r="AQ4" s="276">
        <f>'3.'!AT39</f>
        <v>0</v>
      </c>
      <c r="AR4" s="276" t="str">
        <f>'3.'!D83</f>
        <v>megvalósítottunk fakultatív előkészítő tevékenységet</v>
      </c>
      <c r="AS4" s="276">
        <f>'3.'!AT83</f>
        <v>0</v>
      </c>
      <c r="AT4" s="277" t="str">
        <f>'3.'!D87</f>
        <v>2015.</v>
      </c>
      <c r="AU4" s="277" t="str">
        <f>'3.'!D88</f>
        <v>április</v>
      </c>
      <c r="AV4" s="277" t="str">
        <f>'3.'!D89</f>
        <v>01.</v>
      </c>
      <c r="AW4" s="276">
        <f>'3.'!D93</f>
        <v>0</v>
      </c>
      <c r="AX4" s="276">
        <f>'3.'!AT93</f>
        <v>0</v>
      </c>
      <c r="AY4" s="276">
        <f>'3.'!D101</f>
        <v>41</v>
      </c>
      <c r="AZ4" s="276">
        <f>'3.'!AT101</f>
        <v>0</v>
      </c>
      <c r="BA4" s="276">
        <f>'3.'!D105</f>
        <v>0</v>
      </c>
      <c r="BB4" s="276">
        <f>'3.'!AT105</f>
        <v>0</v>
      </c>
      <c r="BC4" s="276">
        <f>'4.'!AT2</f>
        <v>0</v>
      </c>
      <c r="BD4" s="277" t="str">
        <f>'4.'!D6</f>
        <v>Románia</v>
      </c>
      <c r="BE4" s="277" t="str">
        <f>'4.'!D10</f>
        <v>2015.</v>
      </c>
      <c r="BF4" s="277" t="str">
        <f>'4.'!D11</f>
        <v>május</v>
      </c>
      <c r="BG4" s="277" t="str">
        <f>'4.'!D12</f>
        <v>08.</v>
      </c>
      <c r="BH4" s="277" t="str">
        <f>'4.'!D16</f>
        <v>2015.</v>
      </c>
      <c r="BI4" s="277" t="str">
        <f>'4.'!D17</f>
        <v>május</v>
      </c>
      <c r="BJ4" s="277" t="str">
        <f>'4.'!D18</f>
        <v>10.</v>
      </c>
      <c r="BK4" s="278">
        <f>'4.'!D22</f>
        <v>3</v>
      </c>
      <c r="BL4" s="276">
        <f>'4.'!D26</f>
        <v>41</v>
      </c>
      <c r="BM4" s="276">
        <f>'4.'!AT26</f>
        <v>0</v>
      </c>
      <c r="BN4" s="278">
        <f>'4.'!D30</f>
        <v>5</v>
      </c>
      <c r="BO4" s="278">
        <f>'4.'!AT30</f>
        <v>0</v>
      </c>
      <c r="BP4" s="276">
        <f>'Elfogadott programelemek'!AC237</f>
        <v>0</v>
      </c>
      <c r="BQ4" s="276">
        <f>'4.'!AT901</f>
        <v>9</v>
      </c>
      <c r="BR4" s="276">
        <f>'Elfogadott programelemek'!AC238</f>
        <v>0</v>
      </c>
      <c r="BS4" s="276">
        <f>'4.'!AT902</f>
        <v>4</v>
      </c>
      <c r="BT4" s="276">
        <f>'Elfogadott programelemek'!AC239</f>
        <v>0</v>
      </c>
      <c r="BU4" s="276">
        <f>'4.'!AT903</f>
        <v>4</v>
      </c>
      <c r="BV4" s="276">
        <f>'Elfogadott programelemek'!AC240</f>
        <v>0</v>
      </c>
      <c r="BW4" s="276">
        <f>'4.'!AT904</f>
        <v>7</v>
      </c>
      <c r="BX4" s="276">
        <f>'Elfogadott programelemek'!AC241</f>
        <v>0</v>
      </c>
      <c r="BY4" s="276">
        <f>'4.'!AT905</f>
        <v>8</v>
      </c>
      <c r="BZ4" s="276">
        <f>'Elfogadott programelemek'!AC242</f>
        <v>0</v>
      </c>
      <c r="CA4" s="276">
        <f>'4.'!AT906</f>
        <v>0</v>
      </c>
      <c r="CB4" s="276">
        <f>'Elfogadott programelemek'!AC243</f>
        <v>0</v>
      </c>
      <c r="CC4" s="277">
        <f>'4.'!AU906</f>
        <v>0</v>
      </c>
      <c r="CD4" s="276">
        <f>'5.'!AT5</f>
        <v>0</v>
      </c>
      <c r="CE4" s="278" t="str">
        <f>'5.'!D9</f>
        <v>2015.</v>
      </c>
      <c r="CF4" s="278" t="str">
        <f>'5.'!D10</f>
        <v>május</v>
      </c>
      <c r="CG4" s="277" t="str">
        <f>'5.'!D11</f>
        <v>20.</v>
      </c>
      <c r="CH4" s="276">
        <f>'5.'!D15</f>
        <v>0</v>
      </c>
      <c r="CI4" s="276">
        <f>'5.'!AT15</f>
        <v>0</v>
      </c>
      <c r="CJ4" s="279">
        <f>'5.'!D19</f>
        <v>1</v>
      </c>
      <c r="CK4" s="276">
        <f>'5.'!D23</f>
        <v>0</v>
      </c>
      <c r="CL4" s="276">
        <f>'5.'!AT23</f>
        <v>0</v>
      </c>
      <c r="CM4" s="276">
        <f>'5.'!D27</f>
        <v>41</v>
      </c>
      <c r="CN4" s="276">
        <f>'5.'!AT27</f>
        <v>0</v>
      </c>
      <c r="CO4" s="276">
        <f>'5.'!D31</f>
        <v>0</v>
      </c>
      <c r="CP4" s="276">
        <f>'5.'!AT31</f>
        <v>0</v>
      </c>
      <c r="CQ4" s="276">
        <f>'5.'!D35</f>
        <v>5</v>
      </c>
      <c r="CR4" s="276">
        <f>'5.'!AT35</f>
        <v>0</v>
      </c>
      <c r="CS4" s="276">
        <f>'5.'!D39</f>
        <v>0</v>
      </c>
      <c r="CT4" s="276">
        <f>'5.'!AT39</f>
        <v>0</v>
      </c>
      <c r="CU4" s="276" t="str">
        <f>'5.'!D68</f>
        <v>megvalósítottunk 1 teljes tanítási nap időtartamban témanapot</v>
      </c>
      <c r="CV4" s="276">
        <f>'5.'!AT68</f>
        <v>0</v>
      </c>
      <c r="CW4" s="277" t="str">
        <f>'5.'!D72</f>
        <v>2015.</v>
      </c>
      <c r="CX4" s="276" t="str">
        <f>'5.'!D73</f>
        <v>június</v>
      </c>
      <c r="CY4" s="277" t="str">
        <f>'5.'!D74</f>
        <v>4.</v>
      </c>
      <c r="CZ4" s="276" t="str">
        <f>'5.'!D78</f>
        <v xml:space="preserve">A témanapot 2014. június 4-én a "Nemzeti összetartozás" napján tartjuk. Mivel ekkor emlékezünk meg a trianoni békéről, és a határon túl élő magyarságról is.  </v>
      </c>
      <c r="DA4" s="276">
        <f>'5.'!AT78</f>
        <v>0</v>
      </c>
      <c r="DB4" s="279">
        <f>'5.'!D82</f>
        <v>3</v>
      </c>
      <c r="DC4" s="276">
        <f>'5.'!D86</f>
        <v>0</v>
      </c>
      <c r="DD4" s="276">
        <f>'5.'!AT86</f>
        <v>0</v>
      </c>
      <c r="DE4" s="278">
        <f>'5.'!AT97</f>
        <v>0</v>
      </c>
      <c r="DF4" s="276">
        <f>'5.'!AT100</f>
        <v>0</v>
      </c>
      <c r="DG4" s="276" t="str">
        <f>'6.'!D12</f>
        <v>igen, megvalósítottunk fakultatív bemutató előadást</v>
      </c>
      <c r="DH4" s="276">
        <f>'6.'!AT12</f>
        <v>0</v>
      </c>
      <c r="DI4" s="277" t="str">
        <f>'6.'!D16</f>
        <v>2015.</v>
      </c>
      <c r="DJ4" s="277" t="str">
        <f>'6.'!D17</f>
        <v>május</v>
      </c>
      <c r="DK4" s="277" t="str">
        <f>'6.'!D18</f>
        <v>29.</v>
      </c>
      <c r="DL4" s="276">
        <f>'6.'!D22</f>
        <v>0</v>
      </c>
      <c r="DM4" s="276">
        <f>'6.'!AT22</f>
        <v>0</v>
      </c>
      <c r="DN4" s="276">
        <f>'6.'!D30</f>
        <v>41</v>
      </c>
      <c r="DO4" s="276">
        <f>'6.'!AT30</f>
        <v>0</v>
      </c>
      <c r="DP4" s="276">
        <f>'6.'!D34</f>
        <v>0</v>
      </c>
      <c r="DQ4" s="276">
        <f>'6.'!AT34</f>
        <v>0</v>
      </c>
      <c r="DR4" s="276">
        <f>'6.'!D38</f>
        <v>5</v>
      </c>
      <c r="DS4" s="276">
        <f>'6.'!AT38</f>
        <v>0</v>
      </c>
      <c r="DT4" s="276">
        <f>'6.'!D42</f>
        <v>0</v>
      </c>
      <c r="DU4" s="276">
        <f>'6.'!AT42</f>
        <v>0</v>
      </c>
      <c r="DV4" s="278">
        <f>'6.'!D46</f>
        <v>28</v>
      </c>
      <c r="DW4" s="276">
        <f>'6.'!D50</f>
        <v>0</v>
      </c>
      <c r="DX4" s="276">
        <f>'6.'!AT50</f>
        <v>0</v>
      </c>
      <c r="DY4" s="279">
        <f>'6.'!AK75</f>
        <v>1</v>
      </c>
      <c r="DZ4" s="279">
        <f>'6.'!AS79</f>
        <v>0</v>
      </c>
      <c r="EA4" s="279">
        <f>'6.'!D79</f>
        <v>0</v>
      </c>
      <c r="EB4" s="279">
        <f>'6.'!AT79</f>
        <v>0</v>
      </c>
      <c r="EC4" s="279">
        <f>'6.'!AT75</f>
        <v>0</v>
      </c>
      <c r="ED4" s="276">
        <f>'2.'!AS36</f>
        <v>1</v>
      </c>
      <c r="EE4" s="276">
        <f>'2.'!AT36</f>
        <v>0</v>
      </c>
      <c r="EF4" s="276">
        <f>'2.'!D41</f>
        <v>0</v>
      </c>
      <c r="EG4" s="276">
        <f>'2.'!AT41</f>
        <v>0</v>
      </c>
      <c r="EH4" s="276">
        <f>'Elfogadott programelemek'!AS9</f>
        <v>0</v>
      </c>
      <c r="EI4" s="276" t="str">
        <f>'Elfogadott programelemek'!AS13</f>
        <v>-</v>
      </c>
      <c r="EJ4" s="276">
        <f>'Elfogadott programelemek'!AS237</f>
        <v>0</v>
      </c>
      <c r="EK4" s="276">
        <f>'Elfogadott programelemek'!AS238</f>
        <v>0</v>
      </c>
      <c r="EL4" s="276">
        <f>'Elfogadott programelemek'!AS239</f>
        <v>0</v>
      </c>
      <c r="EM4" s="276">
        <f>'Elfogadott programelemek'!AS240</f>
        <v>0</v>
      </c>
      <c r="EN4" s="276">
        <f>'Elfogadott programelemek'!AS241</f>
        <v>0</v>
      </c>
      <c r="EO4" s="276">
        <f>'Elfogadott programelemek'!AS242</f>
        <v>0</v>
      </c>
      <c r="EP4" s="276">
        <f>'Elfogadott programelemek'!AS243</f>
        <v>0</v>
      </c>
      <c r="EQ4" s="276" t="str">
        <f>'Elfogadott programelemek'!AS246</f>
        <v>-</v>
      </c>
      <c r="ER4" s="276" t="str">
        <f>'Elfogadott programelemek'!AS249</f>
        <v>-</v>
      </c>
      <c r="ES4" s="279">
        <f>'Elfogadott programelemek'!AS250</f>
        <v>0</v>
      </c>
      <c r="ET4" s="276">
        <f>'Elfogadott programelemek'!AS251</f>
        <v>0</v>
      </c>
      <c r="EU4" s="276" t="str">
        <f>'2.'!D27</f>
        <v xml:space="preserve">     Május 8: Első állomásunk Nagyvárad volt, ahol találkoztunk az idegenvezetőnkkel Dénes András tanár úrral elsétáltunk a nagyváradi katolikus bazilikába, ahol egy érdekes előadást hallhatunk. Ezután elmentünk a nagyváradi várhoz ahol ugyancsak egy érdekes előadással készült a tanár úr. Előadás közben felmentünk a bástyára ahol izgalmas előadást hallhattunk Erdély fejedelmeiről. Május 9:  Reggel elindultunk a tordai sóbányába. Mindannyian nagyon izgatottak voltunk hiszen hallottuk iskolás társainktól akik már jártak erre, hogy ez a sóbánya lenyűgöző.Visszafelé megálltunk a Tordai-hasadéknál is ami szintén szemet gyönyörködtető látványt nyújtott. Május 10: Elbúcsúztunk Kolozsvár gyönyörűségétől de tudtuk, hogy  hamarosan körösfőre érkezünk. Körösfőn az alpolgármester várt minket aki nagyon kedves és vidám volt. Először a református templomhoz sétáltunk de később megnéztük az iskolát is. Körülbelül 2 órás utazás után megérkeztünk Nagyváradra és egyenesen a központ felé indultunk. Sétálni indultunk a Fekete Sas palota környékén.                                                                                                                                                       </v>
      </c>
      <c r="EV4" s="276" t="str">
        <f>'2.'!D31</f>
        <v>A kirándulás során egyik legkedvesebb élményünk a nagyváradi Ady Endre emlékházban megtartott rendhagyó irodalom óra volt. Az emlékmúzeum igazgatója, a gyerekeket bevonva játékosan mesélt Ady Endre életéről. Négy tanulót kiválasztva mutatta be Ady Endre életét. Ebben az egy órában mindenki eltudta magát képzelni Ady Endre szerepébe. A gyerekek nagyon élvezték és sok ismerettel bővült a tudásuk amit itt az iskolában is hasznosítani tudnak a magyar és történelem órákon.</v>
      </c>
      <c r="EW4" s="279">
        <f>'2.'!D45</f>
        <v>0</v>
      </c>
      <c r="EX4" s="279" t="str">
        <f>'3.'!D44</f>
        <v>Nyíri Károlyné</v>
      </c>
      <c r="EY4" s="279" t="str">
        <f>'3.'!K44</f>
        <v>az intézmény oktatója</v>
      </c>
      <c r="EZ4" s="279" t="str">
        <f>'3.'!S44</f>
        <v>Vésztő</v>
      </c>
      <c r="FA4" s="279">
        <f>'3.'!AB44</f>
        <v>1964</v>
      </c>
      <c r="FB4" s="279" t="str">
        <f>'3.'!AF44</f>
        <v>Matematika-Kémia tanár</v>
      </c>
      <c r="FC4" s="279">
        <f>'3.'!AF54</f>
        <v>3</v>
      </c>
      <c r="FD4" s="279" t="str">
        <f>'3.'!D58</f>
        <v>Az óra keretén belül megmutattuk interneten hogy, hol lesz a szálllás.Megismertettük velük Szent László lányának Priskának a vésztői legendáját. Felolvastuk a legendát, és közösen megbeszéltük a diákokkal a monda tanulságát. Tájékoztattuk őket  a pontos programról, mit és miket fogunk meglátogatni a három nap alatt.</v>
      </c>
      <c r="FE4" s="279" t="str">
        <f>'3.'!D62</f>
        <v>Új ismeret szerzés tájékozódás térben és időben, logikai gondolkodás fejlesztése, bemutatás, frontális osztálymunka, csoportmunka, interaktív tábla, infokommunkikációs eszközök, módszerek alkalmazása. A történelmi háttér megismerése közös tevékenységekben. Beszélgetés. Helytörténeti ismeretek, szolidaritás más népek iránt. A tanult ismeretek rendszerezése, felelevenítése.</v>
      </c>
      <c r="FF4" s="279">
        <f>'3.'!D97</f>
        <v>3</v>
      </c>
      <c r="FG4" s="279" t="str">
        <f>'3.'!D110</f>
        <v>iskolában</v>
      </c>
      <c r="FH4" s="279">
        <f>'3.'!U110</f>
        <v>0</v>
      </c>
      <c r="FI4" s="279" t="str">
        <f>'3.'!D115</f>
        <v xml:space="preserve">Iskolai Vetélkedő. </v>
      </c>
      <c r="FJ4" s="279" t="str">
        <f>'3.'!N115</f>
        <v>Feleősök:Orbán István, résztvevők a programba bevont tanulók. Tartalma, óraszáma 1 órában, IKT eszközök használata. Egymás megismerése, tisztelet más népek iránt, a barátság. Vetélkedő tartalma : A sebes körös eredete, Mátyás király élete és munkássága. Óraszám 2 óra, felelős: Petrusánné Bányai Mária, Nyíri Károlyné, eszközök: papír, toll. ragasztóceruzák, olló. Módszerek: csoportmunka. Ismerjék meg a kirándulás során megtekintendő nagyjaink életét és munkásságát. HELYTÖRTÉNET fontossága.</v>
      </c>
      <c r="FK4" s="279" t="str">
        <f>'4.'!D34</f>
        <v xml:space="preserve">Mesélj nekünk-Kolozsvár! (Nagyvárad-Kolozsvár-Torda-Körösfő) Diákjaink betekintést nyerjenek erdélyi magyar diákok, életkörülményeibe, hagyományaikba, tradícióik alapján a magyarság kultúráját ismerjék meg Románia területén.                              
</v>
      </c>
      <c r="FL4" s="279">
        <f>'4.'!AS34</f>
        <v>0</v>
      </c>
      <c r="FM4" s="279" t="str">
        <f>'4.'!I43</f>
        <v>Nagyvárad</v>
      </c>
      <c r="FN4" s="279" t="str">
        <f>'4.'!I45</f>
        <v>Belváros</v>
      </c>
      <c r="FO4" s="279"/>
      <c r="FP4" s="279" t="str">
        <f>'4.'!I47</f>
        <v>Állami Színház (eredeti neve Szigligeti Ede), 1899-1900 között Ferdinand Fellner és Hermann Helmer osztrák műépítészek tervei alapján Rimanóczy Kálmán, Guttman József és Rendes Vilmos nagyváradi építészek építették. A gótikus Rimanóczy palota megismerése.  Az 1905-ben épült gótikus, velencei ihletésű monumentális ház.Szép élmények gazdagítanak minket. Ady Endre mellszobrának megtekintése a Traian parkban. A Fekete Sas Palota megismerése.A Fekete Sas palotát, a hajdani Fekete Sas szállót 1907-1909 között építették, a hasonló nevű fogadó helyén. Tervezői az akkori Magyarország legnevesebb, a szecesszió lechneri irányzatát képviselő építészei közül való Komor Marcell és Jakab Dezső voltak.</v>
      </c>
      <c r="FQ4" s="276">
        <f>'4.'!AS54</f>
        <v>1</v>
      </c>
      <c r="FR4" s="276">
        <f>'4.'!AS55</f>
        <v>1</v>
      </c>
      <c r="FS4" s="276">
        <f>'4.'!AS56</f>
        <v>1</v>
      </c>
      <c r="FT4" s="276">
        <f>'4.'!AS57</f>
        <v>1</v>
      </c>
      <c r="FU4" s="276">
        <f>'4.'!AS58</f>
        <v>1</v>
      </c>
      <c r="FV4" s="276">
        <f>'4.'!AS59</f>
        <v>0</v>
      </c>
      <c r="FW4" s="276">
        <f>'4.'!AT47</f>
        <v>0</v>
      </c>
      <c r="FX4" s="276">
        <f>'4.'!AT54</f>
        <v>0</v>
      </c>
      <c r="FY4" s="276">
        <f>'4.'!AT55</f>
        <v>0</v>
      </c>
      <c r="FZ4" s="276">
        <f>'4.'!AT56</f>
        <v>0</v>
      </c>
      <c r="GA4" s="276">
        <f>'4.'!AT57</f>
        <v>0</v>
      </c>
      <c r="GB4" s="276">
        <f>'4.'!AT58</f>
        <v>0</v>
      </c>
      <c r="GC4" s="276">
        <f>'4.'!AT59</f>
        <v>0</v>
      </c>
      <c r="GD4" s="276" t="str">
        <f>'5.'!D43</f>
        <v xml:space="preserve">Május 20-án délután leült a három hetedik osztály, kísérő tanárokkal és megbeszéltük közössen a kirándulás élményeit. A kiránduláson résztvevő tanulók elmesélték az osztálytársaiknak az utazást és az ott szerzett élményeket. </v>
      </c>
      <c r="GE4" s="276" t="str">
        <f>'5.'!D47</f>
        <v>Frontális osztálymunka, csoport munka.</v>
      </c>
      <c r="GF4" s="279">
        <f>'5.'!D90</f>
        <v>57</v>
      </c>
      <c r="GG4" s="276" t="str">
        <f>'5.'!D94</f>
        <v xml:space="preserve">Mathias Rex = Az igazságos Mátyás király.
Ezt a témanapot 2015. június 4-én szervezzük a” Nemzeti összetartozás” napján. A témanapot egy power-point-os előadással kezdjük bemutatván a Trianoni békeszerződés aláírásának helyszínét, résztvevőit illetve az elcsatolt területeket.Utána egy totó következik Mátyás király életéről, munkásságáról. Ennek a feladatnak a témája kapcsolódik az utazás során szerzett információkhoz. A tanulók megtudhatják, hogy Mátyás király szülőháza, Kolozsvár legrégebbi emeletes háza, gótikus stílusú műemlék. A Mátyás király emlékmű Fadrusz János leghíresebb alkotása, pályájának megkoronázása. Az emlékmű ma is uralja Kolozsvár főterét. Második feladat plakátkészítés: 113 éves a Mátyás-szobor címmel.Végül kiállítást szervezünk a kirándulásról.  Ezekkel a feladatokkal a tanulók következő képességeit fogjuk fejleszteni: tájékozódás térben és időben, kommunikációs készség, a helyesírás, együttműködés, tolerancia és tisztelet más népek illetve egymás iránt. 
</v>
      </c>
      <c r="GH4" s="279">
        <f>'6.'!D26</f>
        <v>1</v>
      </c>
      <c r="GI4" s="279" t="str">
        <f>'6.'!D65</f>
        <v>Vésztő</v>
      </c>
      <c r="GJ4" s="280">
        <f>'6.'!L65</f>
        <v>42142</v>
      </c>
      <c r="GK4" s="279" t="str">
        <f>'6.'!R65</f>
        <v>legalább 600 karakter terjedelmű, a programlogót és/vagy fényképet tartalmazó PR cikk és/vagy interjú országos vagy regionális (több megyére kiterjedő) vagy megyei terjesztésű (nyomtatott formában megjelenő) hetilapban</v>
      </c>
      <c r="GL4" s="276">
        <f>'6.'!AT65</f>
        <v>0</v>
      </c>
      <c r="GM4" s="276" t="str">
        <f>'8.'!D6</f>
        <v>nem vettünk igénybe utazásszervezői szolgáltatást</v>
      </c>
      <c r="GN4" s="276">
        <f>'8.'!AA10</f>
        <v>0</v>
      </c>
      <c r="GO4" s="276">
        <f>'8.'!AA11</f>
        <v>0</v>
      </c>
      <c r="GP4" s="276">
        <f>'8.'!AA12</f>
        <v>0</v>
      </c>
      <c r="GQ4" s="276">
        <f>'8.'!AA13</f>
        <v>0</v>
      </c>
      <c r="GR4" s="276">
        <f>'8.'!AA14</f>
        <v>0</v>
      </c>
      <c r="GS4" s="276" t="str">
        <f>'8.'!AA18</f>
        <v>Fekebusz</v>
      </c>
      <c r="GT4" s="276" t="str">
        <f>'8.'!AA19</f>
        <v>Szeghalom</v>
      </c>
      <c r="GU4" s="276" t="str">
        <f>'8.'!AA20</f>
        <v>fekebusz.hu</v>
      </c>
      <c r="GV4" s="276" t="str">
        <f>'8.'!AA21</f>
        <v>info@fekebusz.hu</v>
      </c>
      <c r="GW4" s="276" t="str">
        <f>'8.'!AA22</f>
        <v>10 - teljes mértékben elégedett vagyok a kapott szolgáltatással</v>
      </c>
      <c r="GX4" s="276">
        <f>'8.'!AS34</f>
        <v>1</v>
      </c>
      <c r="GY4" s="276" t="str">
        <f>'8.'!AA38</f>
        <v>egyéb kereskedelmi szálláshely (panzió, szálloda stb.)</v>
      </c>
      <c r="GZ4" s="276" t="str">
        <f>'8.'!AA39</f>
        <v>Bethlen Kata Diakóniai központ</v>
      </c>
      <c r="HA4" s="276" t="str">
        <f>'8.'!AA40</f>
        <v>Kolozsvár</v>
      </c>
      <c r="HB4" s="276" t="str">
        <f>'8.'!AA41</f>
        <v>bethlenkata.ro</v>
      </c>
      <c r="HC4" s="276" t="str">
        <f>'8.'!AA42</f>
        <v>bethlenkata@gmail.com</v>
      </c>
      <c r="HD4" s="276" t="str">
        <f>'8.'!AA44</f>
        <v>10 - teljes mértékben elégedett vagyok a szálláshellyel</v>
      </c>
      <c r="HE4" s="276">
        <f>'8.'!AA43</f>
        <v>2</v>
      </c>
      <c r="HF4" s="276">
        <f>'8.'!AS85</f>
        <v>1</v>
      </c>
      <c r="HG4" s="279">
        <f>'Jelenléti ív'!R112</f>
        <v>41</v>
      </c>
      <c r="HH4" s="276">
        <f>'Jelenléti ív'!R24</f>
        <v>5</v>
      </c>
      <c r="HI4" s="276" t="str">
        <f>'Jelenléti ív'!D16</f>
        <v>Nyíri Károlyné</v>
      </c>
      <c r="HJ4" s="276" t="str">
        <f>'Jelenléti ív'!E16</f>
        <v>Matematika-Kémia tanár</v>
      </c>
      <c r="HK4" s="276" t="str">
        <f>'Jelenléti ív'!F16</f>
        <v>Vésztő</v>
      </c>
      <c r="HL4" s="276">
        <f>'Jelenléti ív'!G16</f>
        <v>1964</v>
      </c>
      <c r="HM4" s="276">
        <f>'Jelenléti ív'!H16</f>
        <v>1986</v>
      </c>
      <c r="HN4" s="276" t="str">
        <f>'Jelenléti ív'!I16</f>
        <v>szeptember</v>
      </c>
      <c r="HO4" s="277" t="str">
        <f>'Jelenléti ív'!J16</f>
        <v>76653780720</v>
      </c>
      <c r="HP4" s="276">
        <f>'CD-DVD'!E6</f>
        <v>1</v>
      </c>
      <c r="HQ4" s="276">
        <f>'CD-DVD'!E10</f>
        <v>2</v>
      </c>
      <c r="HR4" s="276">
        <f>'CD-DVD'!E14</f>
        <v>56</v>
      </c>
      <c r="HS4" s="276">
        <f>'CD-DVD'!E225</f>
        <v>3</v>
      </c>
      <c r="HT4" s="276">
        <f>'CD-DVD'!E229</f>
        <v>3</v>
      </c>
      <c r="HU4" s="276">
        <f>'CD-DVD'!E233</f>
        <v>3</v>
      </c>
      <c r="HV4" s="276">
        <f>'CD-DVD'!E239</f>
        <v>1</v>
      </c>
      <c r="HW4" s="276">
        <f>'CD-DVD'!E243</f>
        <v>2</v>
      </c>
      <c r="HX4" s="276">
        <f>'CD-DVD'!E247</f>
        <v>0</v>
      </c>
      <c r="HY4" s="276">
        <f>'CD-DVD'!E258</f>
        <v>0</v>
      </c>
      <c r="HZ4" s="276">
        <f>'CD-DVD'!E262</f>
        <v>2</v>
      </c>
      <c r="IA4" s="276">
        <f>'3.'!AT77</f>
        <v>0</v>
      </c>
      <c r="IB4" s="276">
        <f>'3.'!AT130</f>
        <v>0</v>
      </c>
      <c r="IC4" s="276">
        <f>'4.'!AT895</f>
        <v>0</v>
      </c>
      <c r="ID4" s="276">
        <f>'5.'!AT62</f>
        <v>0</v>
      </c>
      <c r="IE4" s="276">
        <f>'5.'!AT115</f>
        <v>0</v>
      </c>
    </row>
    <row r="5" spans="1:239" s="281" customFormat="1" ht="14.1" customHeight="1" x14ac:dyDescent="0.2">
      <c r="A5" s="276" t="str">
        <f>'2.'!D8</f>
        <v>HAT-14-01</v>
      </c>
      <c r="B5" s="277" t="str">
        <f>'2.'!J8</f>
        <v>0380</v>
      </c>
      <c r="C5" s="277" t="s">
        <v>862</v>
      </c>
      <c r="D5" s="276"/>
      <c r="E5" s="276"/>
      <c r="F5" s="276"/>
      <c r="G5" s="276"/>
      <c r="H5" s="278"/>
      <c r="I5" s="278"/>
      <c r="J5" s="278"/>
      <c r="K5" s="278"/>
      <c r="L5" s="278"/>
      <c r="M5" s="278"/>
      <c r="N5" s="278"/>
      <c r="O5" s="278"/>
      <c r="P5" s="278"/>
      <c r="Q5" s="278"/>
      <c r="R5" s="278"/>
      <c r="S5" s="278"/>
      <c r="T5" s="278"/>
      <c r="U5" s="278"/>
      <c r="V5" s="278"/>
      <c r="W5" s="278"/>
      <c r="X5" s="278"/>
      <c r="Y5" s="278"/>
      <c r="Z5" s="278"/>
      <c r="AA5" s="278"/>
      <c r="AB5" s="277"/>
      <c r="AC5" s="277"/>
      <c r="AD5" s="277"/>
      <c r="AE5" s="276"/>
      <c r="AF5" s="276"/>
      <c r="AG5" s="279"/>
      <c r="AH5" s="276"/>
      <c r="AI5" s="276"/>
      <c r="AJ5" s="276"/>
      <c r="AK5" s="276"/>
      <c r="AL5" s="276"/>
      <c r="AM5" s="276"/>
      <c r="AN5" s="276"/>
      <c r="AO5" s="276"/>
      <c r="AP5" s="276"/>
      <c r="AQ5" s="276"/>
      <c r="AR5" s="276"/>
      <c r="AS5" s="276"/>
      <c r="AT5" s="277"/>
      <c r="AU5" s="277"/>
      <c r="AV5" s="277"/>
      <c r="AW5" s="276"/>
      <c r="AX5" s="276"/>
      <c r="AY5" s="276"/>
      <c r="AZ5" s="276"/>
      <c r="BA5" s="276"/>
      <c r="BB5" s="276"/>
      <c r="BC5" s="276"/>
      <c r="BD5" s="277"/>
      <c r="BE5" s="277"/>
      <c r="BF5" s="277"/>
      <c r="BG5" s="277"/>
      <c r="BH5" s="277"/>
      <c r="BI5" s="277"/>
      <c r="BJ5" s="277"/>
      <c r="BK5" s="278"/>
      <c r="BL5" s="276"/>
      <c r="BM5" s="276"/>
      <c r="BN5" s="278"/>
      <c r="BO5" s="278"/>
      <c r="BP5" s="276"/>
      <c r="BQ5" s="276"/>
      <c r="BR5" s="276"/>
      <c r="BS5" s="276"/>
      <c r="BT5" s="276"/>
      <c r="BU5" s="276"/>
      <c r="BV5" s="276"/>
      <c r="BW5" s="276"/>
      <c r="BX5" s="276"/>
      <c r="BY5" s="276"/>
      <c r="BZ5" s="276"/>
      <c r="CA5" s="276"/>
      <c r="CB5" s="276"/>
      <c r="CC5" s="277"/>
      <c r="CD5" s="277"/>
      <c r="CE5" s="278"/>
      <c r="CF5" s="278"/>
      <c r="CG5" s="277"/>
      <c r="CH5" s="276"/>
      <c r="CI5" s="276"/>
      <c r="CJ5" s="279"/>
      <c r="CK5" s="276"/>
      <c r="CL5" s="276"/>
      <c r="CM5" s="276"/>
      <c r="CN5" s="276"/>
      <c r="CO5" s="276"/>
      <c r="CP5" s="276"/>
      <c r="CQ5" s="276"/>
      <c r="CR5" s="276"/>
      <c r="CS5" s="276"/>
      <c r="CT5" s="276"/>
      <c r="CU5" s="276"/>
      <c r="CV5" s="276"/>
      <c r="CW5" s="277"/>
      <c r="CX5" s="279"/>
      <c r="CY5" s="277"/>
      <c r="CZ5" s="276"/>
      <c r="DA5" s="276"/>
      <c r="DB5" s="279"/>
      <c r="DC5" s="276"/>
      <c r="DD5" s="276"/>
      <c r="DE5" s="276"/>
      <c r="DF5" s="276"/>
      <c r="DG5" s="276"/>
      <c r="DH5" s="276"/>
      <c r="DI5" s="277"/>
      <c r="DJ5" s="277"/>
      <c r="DK5" s="277"/>
      <c r="DL5" s="276"/>
      <c r="DM5" s="276"/>
      <c r="DN5" s="276"/>
      <c r="DO5" s="276"/>
      <c r="DP5" s="276"/>
      <c r="DQ5" s="276"/>
      <c r="DR5" s="276"/>
      <c r="DS5" s="276"/>
      <c r="DT5" s="276"/>
      <c r="DU5" s="276"/>
      <c r="DV5" s="276"/>
      <c r="DW5" s="276"/>
      <c r="DX5" s="276"/>
      <c r="DY5" s="279"/>
      <c r="DZ5" s="279"/>
      <c r="EA5" s="279"/>
      <c r="EB5" s="279"/>
      <c r="EC5" s="279"/>
      <c r="ED5" s="276"/>
      <c r="EE5" s="276"/>
      <c r="EF5" s="276"/>
      <c r="EG5" s="276"/>
      <c r="EH5" s="276"/>
      <c r="EI5" s="276"/>
      <c r="EJ5" s="276"/>
      <c r="EK5" s="276"/>
      <c r="EL5" s="276"/>
      <c r="EM5" s="276"/>
      <c r="EN5" s="276"/>
      <c r="EO5" s="276"/>
      <c r="EP5" s="276"/>
      <c r="EQ5" s="276"/>
      <c r="ER5" s="276"/>
      <c r="ES5" s="279"/>
      <c r="ET5" s="276"/>
      <c r="EU5" s="276"/>
      <c r="EV5" s="276"/>
      <c r="EW5" s="279"/>
      <c r="EX5" s="279" t="str">
        <f>'3.'!D45</f>
        <v>Orbán István</v>
      </c>
      <c r="EY5" s="279" t="str">
        <f>'3.'!K45</f>
        <v>az intézmény oktatója</v>
      </c>
      <c r="EZ5" s="279" t="str">
        <f>'3.'!S45</f>
        <v>Vésztő</v>
      </c>
      <c r="FA5" s="279">
        <f>'3.'!AB45</f>
        <v>1984</v>
      </c>
      <c r="FB5" s="279" t="str">
        <f>'3.'!AF45</f>
        <v>Angol-Történelem tanár</v>
      </c>
      <c r="FC5" s="279"/>
      <c r="FD5" s="279"/>
      <c r="FE5" s="279"/>
      <c r="FF5" s="279"/>
      <c r="FG5" s="279"/>
      <c r="FH5" s="279"/>
      <c r="FI5" s="279"/>
      <c r="FJ5" s="279"/>
      <c r="FK5" s="279"/>
      <c r="FL5" s="279"/>
      <c r="FM5" s="279" t="str">
        <f>'4.'!I70</f>
        <v>Kolozsvár</v>
      </c>
      <c r="FN5" s="279" t="str">
        <f>'4.'!I72</f>
        <v>Belváros</v>
      </c>
      <c r="FO5" s="279"/>
      <c r="FP5" s="279" t="str">
        <f>'4.'!I74</f>
        <v>Kolozsvár belvárosa a régi történelmi városmag a Kis-Szamos jobb partján. Utcáin és terein reneszánsz, barokk, klasszicista és szecessziós műemlékek sorakoznak. A főtér közepén található a város legismertebb műemléke, a Szent Mihály-templom, mellette Fadrusz János alkotásával, a Mátyás király-emlékművel. A 19. század végén Pákey Lajos tervezte a New York palota (jelenleg Continental szálloda) épületét. Ez volt a város irodalmárainak, művészeinek törzshelye. A klasszicista régi városháza építését 1843-ban kezdték el Kagerbauer Antal tervei alapján. A Bánffy-palota az erdélyi barokk egyik legpompásabb emléke. Ma a Szépművészeti Múzeumnak ad otthont.</v>
      </c>
      <c r="FQ5" s="276">
        <f>'4.'!AS81</f>
        <v>1</v>
      </c>
      <c r="FR5" s="276">
        <f>'4.'!AS82</f>
        <v>0</v>
      </c>
      <c r="FS5" s="276">
        <f>'4.'!AS83</f>
        <v>0</v>
      </c>
      <c r="FT5" s="276">
        <f>'4.'!AS84</f>
        <v>1</v>
      </c>
      <c r="FU5" s="276">
        <f>'4.'!AS85</f>
        <v>1</v>
      </c>
      <c r="FV5" s="276">
        <f>'4.'!AS86</f>
        <v>0</v>
      </c>
      <c r="FW5" s="276">
        <f>'4.'!AT74</f>
        <v>0</v>
      </c>
      <c r="FX5" s="276">
        <f>'4.'!AT81</f>
        <v>0</v>
      </c>
      <c r="FY5" s="276">
        <f>'4.'!AT82</f>
        <v>0</v>
      </c>
      <c r="FZ5" s="276">
        <f>'4.'!AT83</f>
        <v>0</v>
      </c>
      <c r="GA5" s="276">
        <f>'4.'!AT84</f>
        <v>0</v>
      </c>
      <c r="GB5" s="276">
        <f>'4.'!AT85</f>
        <v>0</v>
      </c>
      <c r="GC5" s="276">
        <f>'4.'!AT86</f>
        <v>0</v>
      </c>
      <c r="GD5" s="276"/>
      <c r="GE5" s="276"/>
      <c r="GF5" s="276"/>
      <c r="GG5" s="276"/>
      <c r="GH5" s="279"/>
      <c r="GI5" s="279">
        <f>'6.'!D66</f>
        <v>0</v>
      </c>
      <c r="GJ5" s="280">
        <f>'6.'!L66</f>
        <v>0</v>
      </c>
      <c r="GK5" s="279">
        <f>'6.'!R66</f>
        <v>0</v>
      </c>
      <c r="GL5" s="276">
        <f>'6.'!AT66</f>
        <v>0</v>
      </c>
      <c r="GM5" s="277"/>
      <c r="GN5" s="277"/>
      <c r="GO5" s="277"/>
      <c r="GP5" s="277"/>
      <c r="GQ5" s="277"/>
      <c r="GR5" s="277"/>
      <c r="GS5" s="276">
        <f>'8.'!AA24</f>
        <v>0</v>
      </c>
      <c r="GT5" s="276">
        <f>'8.'!AA25</f>
        <v>0</v>
      </c>
      <c r="GU5" s="276">
        <f>'8.'!AA26</f>
        <v>0</v>
      </c>
      <c r="GV5" s="276">
        <f>'8.'!AA27</f>
        <v>0</v>
      </c>
      <c r="GW5" s="276">
        <f>'8.'!AA28</f>
        <v>0</v>
      </c>
      <c r="GX5" s="277"/>
      <c r="GY5" s="276">
        <f>'8.'!AA46</f>
        <v>0</v>
      </c>
      <c r="GZ5" s="276">
        <f>'8.'!AA47</f>
        <v>0</v>
      </c>
      <c r="HA5" s="276">
        <f>'8.'!AA48</f>
        <v>0</v>
      </c>
      <c r="HB5" s="276">
        <f>'8.'!AA49</f>
        <v>0</v>
      </c>
      <c r="HC5" s="276">
        <f>'8.'!AA50</f>
        <v>0</v>
      </c>
      <c r="HD5" s="276">
        <f>'8.'!AA52</f>
        <v>0</v>
      </c>
      <c r="HE5" s="276">
        <f>'8.'!AA51</f>
        <v>0</v>
      </c>
      <c r="HF5" s="276"/>
      <c r="HG5" s="276"/>
      <c r="HH5" s="276"/>
      <c r="HI5" s="276" t="str">
        <f>'Jelenléti ív'!D17</f>
        <v>Orbán István</v>
      </c>
      <c r="HJ5" s="276" t="str">
        <f>'Jelenléti ív'!E17</f>
        <v>Angol-Történelem tanár</v>
      </c>
      <c r="HK5" s="276" t="str">
        <f>'Jelenléti ív'!F17</f>
        <v>Vésztő</v>
      </c>
      <c r="HL5" s="276">
        <f>'Jelenléti ív'!G17</f>
        <v>1984</v>
      </c>
      <c r="HM5" s="276">
        <f>'Jelenléti ív'!H17</f>
        <v>2011</v>
      </c>
      <c r="HN5" s="276" t="str">
        <f>'Jelenléti ív'!I17</f>
        <v>szeptember</v>
      </c>
      <c r="HO5" s="277" t="str">
        <f>'Jelenléti ív'!J17</f>
        <v>72540621146</v>
      </c>
      <c r="HP5" s="277"/>
      <c r="HQ5" s="277"/>
      <c r="HR5" s="277"/>
      <c r="HS5" s="277"/>
      <c r="HT5" s="277"/>
      <c r="HU5" s="277"/>
      <c r="HV5" s="277"/>
      <c r="HW5" s="277"/>
      <c r="HX5" s="277"/>
      <c r="HY5" s="277"/>
      <c r="HZ5" s="277"/>
      <c r="IA5" s="277"/>
      <c r="IB5" s="277"/>
      <c r="IC5" s="277"/>
      <c r="ID5" s="277"/>
      <c r="IE5" s="277"/>
    </row>
    <row r="6" spans="1:239" s="281" customFormat="1" ht="14.1" customHeight="1" x14ac:dyDescent="0.2">
      <c r="A6" s="276" t="str">
        <f>'2.'!D8</f>
        <v>HAT-14-01</v>
      </c>
      <c r="B6" s="277" t="str">
        <f>'2.'!J8</f>
        <v>0380</v>
      </c>
      <c r="C6" s="277" t="s">
        <v>862</v>
      </c>
      <c r="D6" s="276"/>
      <c r="E6" s="276"/>
      <c r="F6" s="276"/>
      <c r="G6" s="276"/>
      <c r="H6" s="278"/>
      <c r="I6" s="278"/>
      <c r="J6" s="278"/>
      <c r="K6" s="278"/>
      <c r="L6" s="278"/>
      <c r="M6" s="278"/>
      <c r="N6" s="278"/>
      <c r="O6" s="278"/>
      <c r="P6" s="278"/>
      <c r="Q6" s="278"/>
      <c r="R6" s="278"/>
      <c r="S6" s="278"/>
      <c r="T6" s="278"/>
      <c r="U6" s="278"/>
      <c r="V6" s="278"/>
      <c r="W6" s="278"/>
      <c r="X6" s="278"/>
      <c r="Y6" s="278"/>
      <c r="Z6" s="278"/>
      <c r="AA6" s="278"/>
      <c r="AB6" s="277"/>
      <c r="AC6" s="277"/>
      <c r="AD6" s="277"/>
      <c r="AE6" s="276"/>
      <c r="AF6" s="276"/>
      <c r="AG6" s="279"/>
      <c r="AH6" s="276"/>
      <c r="AI6" s="276"/>
      <c r="AJ6" s="276"/>
      <c r="AK6" s="276"/>
      <c r="AL6" s="276"/>
      <c r="AM6" s="276"/>
      <c r="AN6" s="276"/>
      <c r="AO6" s="276"/>
      <c r="AP6" s="276"/>
      <c r="AQ6" s="276"/>
      <c r="AR6" s="276"/>
      <c r="AS6" s="276"/>
      <c r="AT6" s="277"/>
      <c r="AU6" s="277"/>
      <c r="AV6" s="277"/>
      <c r="AW6" s="276"/>
      <c r="AX6" s="276"/>
      <c r="AY6" s="276"/>
      <c r="AZ6" s="276"/>
      <c r="BA6" s="276"/>
      <c r="BB6" s="276"/>
      <c r="BC6" s="276"/>
      <c r="BD6" s="277"/>
      <c r="BE6" s="277"/>
      <c r="BF6" s="277"/>
      <c r="BG6" s="277"/>
      <c r="BH6" s="277"/>
      <c r="BI6" s="277"/>
      <c r="BJ6" s="277"/>
      <c r="BK6" s="278"/>
      <c r="BL6" s="276"/>
      <c r="BM6" s="276"/>
      <c r="BN6" s="278"/>
      <c r="BO6" s="278"/>
      <c r="BP6" s="276"/>
      <c r="BQ6" s="276"/>
      <c r="BR6" s="276"/>
      <c r="BS6" s="276"/>
      <c r="BT6" s="276"/>
      <c r="BU6" s="276"/>
      <c r="BV6" s="276"/>
      <c r="BW6" s="276"/>
      <c r="BX6" s="276"/>
      <c r="BY6" s="276"/>
      <c r="BZ6" s="276"/>
      <c r="CA6" s="276"/>
      <c r="CB6" s="276"/>
      <c r="CC6" s="277"/>
      <c r="CD6" s="277"/>
      <c r="CE6" s="278"/>
      <c r="CF6" s="278"/>
      <c r="CG6" s="277"/>
      <c r="CH6" s="276"/>
      <c r="CI6" s="276"/>
      <c r="CJ6" s="279"/>
      <c r="CK6" s="276"/>
      <c r="CL6" s="276"/>
      <c r="CM6" s="276"/>
      <c r="CN6" s="276"/>
      <c r="CO6" s="276"/>
      <c r="CP6" s="276"/>
      <c r="CQ6" s="276"/>
      <c r="CR6" s="276"/>
      <c r="CS6" s="276"/>
      <c r="CT6" s="276"/>
      <c r="CU6" s="276"/>
      <c r="CV6" s="276"/>
      <c r="CW6" s="277"/>
      <c r="CX6" s="279"/>
      <c r="CY6" s="277"/>
      <c r="CZ6" s="276"/>
      <c r="DA6" s="276"/>
      <c r="DB6" s="279"/>
      <c r="DC6" s="276"/>
      <c r="DD6" s="276"/>
      <c r="DE6" s="276"/>
      <c r="DF6" s="276"/>
      <c r="DG6" s="276"/>
      <c r="DH6" s="276"/>
      <c r="DI6" s="277"/>
      <c r="DJ6" s="277"/>
      <c r="DK6" s="277"/>
      <c r="DL6" s="276"/>
      <c r="DM6" s="276"/>
      <c r="DN6" s="276"/>
      <c r="DO6" s="276"/>
      <c r="DP6" s="276"/>
      <c r="DQ6" s="276"/>
      <c r="DR6" s="276"/>
      <c r="DS6" s="276"/>
      <c r="DT6" s="276"/>
      <c r="DU6" s="276"/>
      <c r="DV6" s="276"/>
      <c r="DW6" s="276"/>
      <c r="DX6" s="276"/>
      <c r="DY6" s="279"/>
      <c r="DZ6" s="279"/>
      <c r="EA6" s="279"/>
      <c r="EB6" s="279"/>
      <c r="EC6" s="279"/>
      <c r="ED6" s="276"/>
      <c r="EE6" s="276"/>
      <c r="EF6" s="276"/>
      <c r="EG6" s="276"/>
      <c r="EH6" s="276"/>
      <c r="EI6" s="276"/>
      <c r="EJ6" s="276"/>
      <c r="EK6" s="276"/>
      <c r="EL6" s="276"/>
      <c r="EM6" s="276"/>
      <c r="EN6" s="276"/>
      <c r="EO6" s="276"/>
      <c r="EP6" s="276"/>
      <c r="EQ6" s="276"/>
      <c r="ER6" s="276"/>
      <c r="ES6" s="279"/>
      <c r="ET6" s="276"/>
      <c r="EU6" s="276"/>
      <c r="EV6" s="276"/>
      <c r="EW6" s="279"/>
      <c r="EX6" s="279" t="str">
        <f>'3.'!D46</f>
        <v>Petrusánné Bányai Mária</v>
      </c>
      <c r="EY6" s="279" t="str">
        <f>'3.'!K46</f>
        <v>az intézmény oktatója</v>
      </c>
      <c r="EZ6" s="279" t="str">
        <f>'3.'!S46</f>
        <v>Méhkerék</v>
      </c>
      <c r="FA6" s="279">
        <f>'3.'!AB46</f>
        <v>1958</v>
      </c>
      <c r="FB6" s="279" t="str">
        <f>'3.'!AF46</f>
        <v>Földrajz tanár</v>
      </c>
      <c r="FC6" s="279"/>
      <c r="FD6" s="279"/>
      <c r="FE6" s="279"/>
      <c r="FF6" s="279"/>
      <c r="FG6" s="279"/>
      <c r="FH6" s="279"/>
      <c r="FI6" s="279"/>
      <c r="FJ6" s="279"/>
      <c r="FK6" s="279"/>
      <c r="FL6" s="279"/>
      <c r="FM6" s="279" t="str">
        <f>'4.'!I97</f>
        <v>Kolozsvár</v>
      </c>
      <c r="FN6" s="279" t="str">
        <f>'4.'!I99</f>
        <v>Botanikus kert</v>
      </c>
      <c r="FO6" s="279">
        <f>'4.'!I124</f>
        <v>0</v>
      </c>
      <c r="FP6" s="279" t="str">
        <f>'4.'!I101</f>
        <v>A kert 14 hektáros területén több tízezer növény található a Föld egész területéről. Részei: díszkert, geobotanikai, rendszertani, gazdasági, és orvostudományi.
A botanikus kert területén található a Növénytani Intézet és a Növénytani Múzeum is, illetve az egyetem Növénytani Gyűjteménye.</v>
      </c>
      <c r="FQ6" s="276">
        <f>'4.'!AS108</f>
        <v>1</v>
      </c>
      <c r="FR6" s="276">
        <f>'4.'!AS109</f>
        <v>0</v>
      </c>
      <c r="FS6" s="276">
        <f>'4.'!AS110</f>
        <v>0</v>
      </c>
      <c r="FT6" s="276">
        <f>'4.'!AS111</f>
        <v>0</v>
      </c>
      <c r="FU6" s="276">
        <f>'4.'!AS112</f>
        <v>1</v>
      </c>
      <c r="FV6" s="276">
        <f>'4.'!AS113</f>
        <v>0</v>
      </c>
      <c r="FW6" s="276">
        <f>'4.'!AT101</f>
        <v>0</v>
      </c>
      <c r="FX6" s="276">
        <f>'4.'!AT108</f>
        <v>0</v>
      </c>
      <c r="FY6" s="276">
        <f>'4.'!AT109</f>
        <v>0</v>
      </c>
      <c r="FZ6" s="276">
        <f>'4.'!AT110</f>
        <v>0</v>
      </c>
      <c r="GA6" s="276">
        <f>'4.'!AT111</f>
        <v>0</v>
      </c>
      <c r="GB6" s="276">
        <f>'4.'!AT112</f>
        <v>0</v>
      </c>
      <c r="GC6" s="276">
        <f>'4.'!AT113</f>
        <v>0</v>
      </c>
      <c r="GD6" s="276"/>
      <c r="GE6" s="276"/>
      <c r="GF6" s="276"/>
      <c r="GG6" s="276"/>
      <c r="GH6" s="279"/>
      <c r="GI6" s="279">
        <f>'6.'!D67</f>
        <v>0</v>
      </c>
      <c r="GJ6" s="280">
        <f>'6.'!L67</f>
        <v>0</v>
      </c>
      <c r="GK6" s="279">
        <f>'6.'!R67</f>
        <v>0</v>
      </c>
      <c r="GL6" s="276">
        <f>'6.'!AT67</f>
        <v>0</v>
      </c>
      <c r="GM6" s="277"/>
      <c r="GN6" s="277"/>
      <c r="GO6" s="277"/>
      <c r="GP6" s="277"/>
      <c r="GQ6" s="277"/>
      <c r="GR6" s="277"/>
      <c r="GS6" s="276">
        <f>'8.'!AA30</f>
        <v>0</v>
      </c>
      <c r="GT6" s="276">
        <f>'8.'!AA31</f>
        <v>0</v>
      </c>
      <c r="GU6" s="276">
        <f>'8.'!AA32</f>
        <v>0</v>
      </c>
      <c r="GV6" s="276">
        <f>'8.'!AA33</f>
        <v>0</v>
      </c>
      <c r="GW6" s="276">
        <f>'8.'!AA34</f>
        <v>0</v>
      </c>
      <c r="GX6" s="277"/>
      <c r="GY6" s="276">
        <f>'8.'!AA54</f>
        <v>0</v>
      </c>
      <c r="GZ6" s="276">
        <f>'8.'!AA55</f>
        <v>0</v>
      </c>
      <c r="HA6" s="276">
        <f>'8.'!AA56</f>
        <v>0</v>
      </c>
      <c r="HB6" s="276">
        <f>'8.'!AA57</f>
        <v>0</v>
      </c>
      <c r="HC6" s="276">
        <f>'8.'!AA58</f>
        <v>0</v>
      </c>
      <c r="HD6" s="276">
        <f>'8.'!AA60</f>
        <v>0</v>
      </c>
      <c r="HE6" s="276">
        <f>'8.'!AA59</f>
        <v>0</v>
      </c>
      <c r="HF6" s="276"/>
      <c r="HG6" s="276"/>
      <c r="HH6" s="276"/>
      <c r="HI6" s="276" t="str">
        <f>'Jelenléti ív'!D18</f>
        <v>Petrusánné Bányai Mária</v>
      </c>
      <c r="HJ6" s="276" t="str">
        <f>'Jelenléti ív'!E18</f>
        <v>Földrajz tanár</v>
      </c>
      <c r="HK6" s="276" t="str">
        <f>'Jelenléti ív'!F18</f>
        <v>Méhkerék</v>
      </c>
      <c r="HL6" s="276">
        <f>'Jelenléti ív'!G18</f>
        <v>1958</v>
      </c>
      <c r="HM6" s="276">
        <f>'Jelenléti ív'!H18</f>
        <v>1985</v>
      </c>
      <c r="HN6" s="276" t="str">
        <f>'Jelenléti ív'!I18</f>
        <v>szeptember</v>
      </c>
      <c r="HO6" s="277" t="str">
        <f>'Jelenléti ív'!J18</f>
        <v>74461590015</v>
      </c>
      <c r="HP6" s="277"/>
      <c r="HQ6" s="277"/>
      <c r="HR6" s="277"/>
      <c r="HS6" s="277"/>
      <c r="HT6" s="277"/>
      <c r="HU6" s="277"/>
      <c r="HV6" s="277"/>
      <c r="HW6" s="277"/>
      <c r="HX6" s="277"/>
      <c r="HY6" s="277"/>
      <c r="HZ6" s="277"/>
      <c r="IA6" s="277"/>
      <c r="IB6" s="277"/>
      <c r="IC6" s="277"/>
      <c r="ID6" s="277"/>
      <c r="IE6" s="277"/>
    </row>
    <row r="7" spans="1:239" s="281" customFormat="1" ht="14.1" customHeight="1" x14ac:dyDescent="0.2">
      <c r="A7" s="276" t="str">
        <f>'2.'!D8</f>
        <v>HAT-14-01</v>
      </c>
      <c r="B7" s="277" t="str">
        <f>'2.'!J8</f>
        <v>0380</v>
      </c>
      <c r="C7" s="277" t="s">
        <v>862</v>
      </c>
      <c r="D7" s="276"/>
      <c r="E7" s="276"/>
      <c r="F7" s="276"/>
      <c r="G7" s="276"/>
      <c r="H7" s="278"/>
      <c r="I7" s="278"/>
      <c r="J7" s="278"/>
      <c r="K7" s="278"/>
      <c r="L7" s="278"/>
      <c r="M7" s="278"/>
      <c r="N7" s="278"/>
      <c r="O7" s="278"/>
      <c r="P7" s="278"/>
      <c r="Q7" s="278"/>
      <c r="R7" s="278"/>
      <c r="S7" s="278"/>
      <c r="T7" s="278"/>
      <c r="U7" s="278"/>
      <c r="V7" s="278"/>
      <c r="W7" s="278"/>
      <c r="X7" s="278"/>
      <c r="Y7" s="278"/>
      <c r="Z7" s="278"/>
      <c r="AA7" s="278"/>
      <c r="AB7" s="277"/>
      <c r="AC7" s="277"/>
      <c r="AD7" s="277"/>
      <c r="AE7" s="276"/>
      <c r="AF7" s="276"/>
      <c r="AG7" s="279"/>
      <c r="AH7" s="276"/>
      <c r="AI7" s="276"/>
      <c r="AJ7" s="276"/>
      <c r="AK7" s="276"/>
      <c r="AL7" s="276"/>
      <c r="AM7" s="276"/>
      <c r="AN7" s="276"/>
      <c r="AO7" s="276"/>
      <c r="AP7" s="276"/>
      <c r="AQ7" s="276"/>
      <c r="AR7" s="276"/>
      <c r="AS7" s="276"/>
      <c r="AT7" s="277"/>
      <c r="AU7" s="277"/>
      <c r="AV7" s="277"/>
      <c r="AW7" s="276"/>
      <c r="AX7" s="276"/>
      <c r="AY7" s="276"/>
      <c r="AZ7" s="276"/>
      <c r="BA7" s="276"/>
      <c r="BB7" s="276"/>
      <c r="BC7" s="276"/>
      <c r="BD7" s="277"/>
      <c r="BE7" s="277"/>
      <c r="BF7" s="277"/>
      <c r="BG7" s="277"/>
      <c r="BH7" s="277"/>
      <c r="BI7" s="277"/>
      <c r="BJ7" s="277"/>
      <c r="BK7" s="278"/>
      <c r="BL7" s="276"/>
      <c r="BM7" s="276"/>
      <c r="BN7" s="278"/>
      <c r="BO7" s="278"/>
      <c r="BP7" s="276"/>
      <c r="BQ7" s="276"/>
      <c r="BR7" s="276"/>
      <c r="BS7" s="276"/>
      <c r="BT7" s="276"/>
      <c r="BU7" s="276"/>
      <c r="BV7" s="276"/>
      <c r="BW7" s="276"/>
      <c r="BX7" s="276"/>
      <c r="BY7" s="276"/>
      <c r="BZ7" s="276"/>
      <c r="CA7" s="276"/>
      <c r="CB7" s="276"/>
      <c r="CC7" s="277"/>
      <c r="CD7" s="277"/>
      <c r="CE7" s="278"/>
      <c r="CF7" s="278"/>
      <c r="CG7" s="277"/>
      <c r="CH7" s="276"/>
      <c r="CI7" s="276"/>
      <c r="CJ7" s="279"/>
      <c r="CK7" s="276"/>
      <c r="CL7" s="276"/>
      <c r="CM7" s="276"/>
      <c r="CN7" s="276"/>
      <c r="CO7" s="276"/>
      <c r="CP7" s="276"/>
      <c r="CQ7" s="276"/>
      <c r="CR7" s="276"/>
      <c r="CS7" s="276"/>
      <c r="CT7" s="276"/>
      <c r="CU7" s="276"/>
      <c r="CV7" s="276"/>
      <c r="CW7" s="277"/>
      <c r="CX7" s="279"/>
      <c r="CY7" s="277"/>
      <c r="CZ7" s="276"/>
      <c r="DA7" s="276"/>
      <c r="DB7" s="279"/>
      <c r="DC7" s="276"/>
      <c r="DD7" s="276"/>
      <c r="DE7" s="276"/>
      <c r="DF7" s="276"/>
      <c r="DG7" s="276"/>
      <c r="DH7" s="276"/>
      <c r="DI7" s="277"/>
      <c r="DJ7" s="277"/>
      <c r="DK7" s="277"/>
      <c r="DL7" s="276"/>
      <c r="DM7" s="276"/>
      <c r="DN7" s="276"/>
      <c r="DO7" s="276"/>
      <c r="DP7" s="276"/>
      <c r="DQ7" s="276"/>
      <c r="DR7" s="276"/>
      <c r="DS7" s="276"/>
      <c r="DT7" s="276"/>
      <c r="DU7" s="276"/>
      <c r="DV7" s="276"/>
      <c r="DW7" s="276"/>
      <c r="DX7" s="276"/>
      <c r="DY7" s="279"/>
      <c r="DZ7" s="279"/>
      <c r="EA7" s="279"/>
      <c r="EB7" s="279"/>
      <c r="EC7" s="279"/>
      <c r="ED7" s="276"/>
      <c r="EE7" s="276"/>
      <c r="EF7" s="276"/>
      <c r="EG7" s="276"/>
      <c r="EH7" s="276"/>
      <c r="EI7" s="276"/>
      <c r="EJ7" s="276"/>
      <c r="EK7" s="276"/>
      <c r="EL7" s="276"/>
      <c r="EM7" s="276"/>
      <c r="EN7" s="276"/>
      <c r="EO7" s="276"/>
      <c r="EP7" s="276"/>
      <c r="EQ7" s="276"/>
      <c r="ER7" s="276"/>
      <c r="ES7" s="279"/>
      <c r="ET7" s="276"/>
      <c r="EU7" s="276"/>
      <c r="EV7" s="276"/>
      <c r="EW7" s="279"/>
      <c r="EX7" s="279">
        <f>'3.'!D47</f>
        <v>0</v>
      </c>
      <c r="EY7" s="279">
        <f>'3.'!K47</f>
        <v>0</v>
      </c>
      <c r="EZ7" s="279">
        <f>'3.'!S47</f>
        <v>0</v>
      </c>
      <c r="FA7" s="279">
        <f>'3.'!AB47</f>
        <v>0</v>
      </c>
      <c r="FB7" s="279">
        <f>'3.'!AF47</f>
        <v>0</v>
      </c>
      <c r="FC7" s="279"/>
      <c r="FD7" s="279"/>
      <c r="FE7" s="279"/>
      <c r="FF7" s="279"/>
      <c r="FG7" s="279"/>
      <c r="FH7" s="279"/>
      <c r="FI7" s="279"/>
      <c r="FJ7" s="279"/>
      <c r="FK7" s="279"/>
      <c r="FL7" s="279"/>
      <c r="FM7" s="279" t="str">
        <f>'4.'!I127</f>
        <v xml:space="preserve">Torda </v>
      </c>
      <c r="FN7" s="279" t="str">
        <f>'4.'!I129</f>
        <v>Sobánya</v>
      </c>
      <c r="FO7" s="279"/>
      <c r="FP7" s="279" t="str">
        <f>'4.'!I131</f>
        <v>A sobánya meglátogatása, rövid története (Tordán a só kitermelése felszíni kamrák formájában már a rómaiak idején megkezdődött.)A ma is létező sóbányát 1690-ben nyitották meg az érdeklődők számára. Ferenc József galéria megtekintése melynek teljes hossza 917 méter.</v>
      </c>
      <c r="FQ7" s="276">
        <f>'4.'!AS138</f>
        <v>1</v>
      </c>
      <c r="FR7" s="276">
        <f>'4.'!AS139</f>
        <v>1</v>
      </c>
      <c r="FS7" s="276">
        <f>'4.'!AS140</f>
        <v>1</v>
      </c>
      <c r="FT7" s="276">
        <f>'4.'!AS141</f>
        <v>1</v>
      </c>
      <c r="FU7" s="276">
        <f>'4.'!AS142</f>
        <v>1</v>
      </c>
      <c r="FV7" s="276">
        <f>'4.'!AS143</f>
        <v>0</v>
      </c>
      <c r="FW7" s="276">
        <f>'4.'!AT131</f>
        <v>0</v>
      </c>
      <c r="FX7" s="276">
        <f>'4.'!AT138</f>
        <v>0</v>
      </c>
      <c r="FY7" s="276">
        <f>'4.'!AT139</f>
        <v>0</v>
      </c>
      <c r="FZ7" s="276">
        <f>'4.'!AT140</f>
        <v>0</v>
      </c>
      <c r="GA7" s="276">
        <f>'4.'!AT141</f>
        <v>0</v>
      </c>
      <c r="GB7" s="276">
        <f>'4.'!AT142</f>
        <v>0</v>
      </c>
      <c r="GC7" s="276">
        <f>'4.'!AT143</f>
        <v>0</v>
      </c>
      <c r="GD7" s="276"/>
      <c r="GE7" s="276"/>
      <c r="GF7" s="276"/>
      <c r="GG7" s="276"/>
      <c r="GH7" s="279"/>
      <c r="GI7" s="279">
        <f>'6.'!D68</f>
        <v>0</v>
      </c>
      <c r="GJ7" s="280">
        <f>'6.'!L68</f>
        <v>0</v>
      </c>
      <c r="GK7" s="279">
        <f>'6.'!R68</f>
        <v>0</v>
      </c>
      <c r="GL7" s="276">
        <f>'6.'!AT68</f>
        <v>0</v>
      </c>
      <c r="GM7" s="277"/>
      <c r="GN7" s="277"/>
      <c r="GO7" s="277"/>
      <c r="GP7" s="277"/>
      <c r="GQ7" s="277"/>
      <c r="GR7" s="277"/>
      <c r="GS7" s="277"/>
      <c r="GT7" s="277"/>
      <c r="GU7" s="277"/>
      <c r="GV7" s="277"/>
      <c r="GW7" s="277"/>
      <c r="GX7" s="277"/>
      <c r="GY7" s="276">
        <f>'8.'!AA62</f>
        <v>0</v>
      </c>
      <c r="GZ7" s="276">
        <f>'8.'!AA63</f>
        <v>0</v>
      </c>
      <c r="HA7" s="276">
        <f>'8.'!AA64</f>
        <v>0</v>
      </c>
      <c r="HB7" s="276">
        <f>'8.'!AA65</f>
        <v>0</v>
      </c>
      <c r="HC7" s="276">
        <f>'8.'!AA66</f>
        <v>0</v>
      </c>
      <c r="HD7" s="276">
        <f>'8.'!AA68</f>
        <v>0</v>
      </c>
      <c r="HE7" s="276">
        <f>'8.'!AA67</f>
        <v>0</v>
      </c>
      <c r="HF7" s="276"/>
      <c r="HG7" s="276"/>
      <c r="HH7" s="276"/>
      <c r="HI7" s="276" t="str">
        <f>'Jelenléti ív'!D19</f>
        <v>Kovács Tamás</v>
      </c>
      <c r="HJ7" s="276" t="str">
        <f>'Jelenléti ív'!E19</f>
        <v>földrajz tanár</v>
      </c>
      <c r="HK7" s="276" t="str">
        <f>'Jelenléti ív'!F19</f>
        <v>Gyula</v>
      </c>
      <c r="HL7" s="276">
        <f>'Jelenléti ív'!G19</f>
        <v>1962</v>
      </c>
      <c r="HM7" s="276">
        <f>'Jelenléti ív'!H19</f>
        <v>2010</v>
      </c>
      <c r="HN7" s="276" t="str">
        <f>'Jelenléti ív'!I19</f>
        <v>szeptember</v>
      </c>
      <c r="HO7" s="277" t="str">
        <f>'Jelenléti ív'!J19</f>
        <v>76101947468</v>
      </c>
      <c r="HP7" s="277"/>
      <c r="HQ7" s="277"/>
      <c r="HR7" s="277"/>
      <c r="HS7" s="277"/>
      <c r="HT7" s="277"/>
      <c r="HU7" s="277"/>
      <c r="HV7" s="277"/>
      <c r="HW7" s="277"/>
      <c r="HX7" s="277"/>
      <c r="HY7" s="277"/>
      <c r="HZ7" s="277"/>
      <c r="IA7" s="277"/>
      <c r="IB7" s="277"/>
      <c r="IC7" s="277"/>
      <c r="ID7" s="277"/>
      <c r="IE7" s="277"/>
    </row>
    <row r="8" spans="1:239" s="281" customFormat="1" ht="14.1" customHeight="1" x14ac:dyDescent="0.2">
      <c r="A8" s="276" t="str">
        <f>'2.'!D8</f>
        <v>HAT-14-01</v>
      </c>
      <c r="B8" s="277" t="str">
        <f>'2.'!J8</f>
        <v>0380</v>
      </c>
      <c r="C8" s="277" t="s">
        <v>862</v>
      </c>
      <c r="D8" s="276"/>
      <c r="E8" s="276"/>
      <c r="F8" s="276"/>
      <c r="G8" s="276"/>
      <c r="H8" s="278"/>
      <c r="I8" s="278"/>
      <c r="J8" s="278"/>
      <c r="K8" s="278"/>
      <c r="L8" s="278"/>
      <c r="M8" s="278"/>
      <c r="N8" s="278"/>
      <c r="O8" s="278"/>
      <c r="P8" s="278"/>
      <c r="Q8" s="278"/>
      <c r="R8" s="278"/>
      <c r="S8" s="278"/>
      <c r="T8" s="278"/>
      <c r="U8" s="278"/>
      <c r="V8" s="278"/>
      <c r="W8" s="278"/>
      <c r="X8" s="278"/>
      <c r="Y8" s="278"/>
      <c r="Z8" s="278"/>
      <c r="AA8" s="278"/>
      <c r="AB8" s="277"/>
      <c r="AC8" s="277"/>
      <c r="AD8" s="277"/>
      <c r="AE8" s="276"/>
      <c r="AF8" s="276"/>
      <c r="AG8" s="279"/>
      <c r="AH8" s="276"/>
      <c r="AI8" s="276"/>
      <c r="AJ8" s="276"/>
      <c r="AK8" s="276"/>
      <c r="AL8" s="276"/>
      <c r="AM8" s="276"/>
      <c r="AN8" s="276"/>
      <c r="AO8" s="276"/>
      <c r="AP8" s="276"/>
      <c r="AQ8" s="276"/>
      <c r="AR8" s="276"/>
      <c r="AS8" s="276"/>
      <c r="AT8" s="277"/>
      <c r="AU8" s="277"/>
      <c r="AV8" s="277"/>
      <c r="AW8" s="276"/>
      <c r="AX8" s="276"/>
      <c r="AY8" s="276"/>
      <c r="AZ8" s="276"/>
      <c r="BA8" s="276"/>
      <c r="BB8" s="276"/>
      <c r="BC8" s="276"/>
      <c r="BD8" s="277"/>
      <c r="BE8" s="277"/>
      <c r="BF8" s="277"/>
      <c r="BG8" s="277"/>
      <c r="BH8" s="277"/>
      <c r="BI8" s="277"/>
      <c r="BJ8" s="277"/>
      <c r="BK8" s="278"/>
      <c r="BL8" s="276"/>
      <c r="BM8" s="276"/>
      <c r="BN8" s="278"/>
      <c r="BO8" s="278"/>
      <c r="BP8" s="276"/>
      <c r="BQ8" s="276"/>
      <c r="BR8" s="276"/>
      <c r="BS8" s="276"/>
      <c r="BT8" s="276"/>
      <c r="BU8" s="276"/>
      <c r="BV8" s="276"/>
      <c r="BW8" s="276"/>
      <c r="BX8" s="276"/>
      <c r="BY8" s="276"/>
      <c r="BZ8" s="276"/>
      <c r="CA8" s="276"/>
      <c r="CB8" s="276"/>
      <c r="CC8" s="277"/>
      <c r="CD8" s="277"/>
      <c r="CE8" s="278"/>
      <c r="CF8" s="278"/>
      <c r="CG8" s="277"/>
      <c r="CH8" s="276"/>
      <c r="CI8" s="276"/>
      <c r="CJ8" s="279"/>
      <c r="CK8" s="276"/>
      <c r="CL8" s="276"/>
      <c r="CM8" s="276"/>
      <c r="CN8" s="276"/>
      <c r="CO8" s="276"/>
      <c r="CP8" s="276"/>
      <c r="CQ8" s="276"/>
      <c r="CR8" s="276"/>
      <c r="CS8" s="276"/>
      <c r="CT8" s="276"/>
      <c r="CU8" s="276"/>
      <c r="CV8" s="276"/>
      <c r="CW8" s="277"/>
      <c r="CX8" s="279"/>
      <c r="CY8" s="277"/>
      <c r="CZ8" s="276"/>
      <c r="DA8" s="276"/>
      <c r="DB8" s="279"/>
      <c r="DC8" s="276"/>
      <c r="DD8" s="276"/>
      <c r="DE8" s="276"/>
      <c r="DF8" s="276"/>
      <c r="DG8" s="276"/>
      <c r="DH8" s="276"/>
      <c r="DI8" s="277"/>
      <c r="DJ8" s="277"/>
      <c r="DK8" s="277"/>
      <c r="DL8" s="276"/>
      <c r="DM8" s="276"/>
      <c r="DN8" s="276"/>
      <c r="DO8" s="276"/>
      <c r="DP8" s="276"/>
      <c r="DQ8" s="276"/>
      <c r="DR8" s="276"/>
      <c r="DS8" s="276"/>
      <c r="DT8" s="276"/>
      <c r="DU8" s="276"/>
      <c r="DV8" s="276"/>
      <c r="DW8" s="276"/>
      <c r="DX8" s="276"/>
      <c r="DY8" s="279"/>
      <c r="DZ8" s="279"/>
      <c r="EA8" s="279"/>
      <c r="EB8" s="279"/>
      <c r="EC8" s="279"/>
      <c r="ED8" s="276"/>
      <c r="EE8" s="276"/>
      <c r="EF8" s="276"/>
      <c r="EG8" s="276"/>
      <c r="EH8" s="276"/>
      <c r="EI8" s="276"/>
      <c r="EJ8" s="276"/>
      <c r="EK8" s="276"/>
      <c r="EL8" s="276"/>
      <c r="EM8" s="276"/>
      <c r="EN8" s="276"/>
      <c r="EO8" s="276"/>
      <c r="EP8" s="276"/>
      <c r="EQ8" s="276"/>
      <c r="ER8" s="276"/>
      <c r="ES8" s="279"/>
      <c r="ET8" s="276"/>
      <c r="EU8" s="276"/>
      <c r="EV8" s="276"/>
      <c r="EW8" s="279"/>
      <c r="EX8" s="279">
        <f>'3.'!D48</f>
        <v>0</v>
      </c>
      <c r="EY8" s="279">
        <f>'3.'!K48</f>
        <v>0</v>
      </c>
      <c r="EZ8" s="279">
        <f>'3.'!S48</f>
        <v>0</v>
      </c>
      <c r="FA8" s="279">
        <f>'3.'!AB48</f>
        <v>0</v>
      </c>
      <c r="FB8" s="279">
        <f>'3.'!AF48</f>
        <v>0</v>
      </c>
      <c r="FC8" s="279"/>
      <c r="FD8" s="279"/>
      <c r="FE8" s="279"/>
      <c r="FF8" s="279"/>
      <c r="FG8" s="279"/>
      <c r="FH8" s="279"/>
      <c r="FI8" s="279"/>
      <c r="FJ8" s="279"/>
      <c r="FK8" s="279"/>
      <c r="FL8" s="279"/>
      <c r="FM8" s="279" t="str">
        <f>'4.'!I154</f>
        <v xml:space="preserve">Torda </v>
      </c>
      <c r="FN8" s="279" t="str">
        <f>'4.'!I156</f>
        <v>Tordai hasadék</v>
      </c>
      <c r="FO8" s="279"/>
      <c r="FP8" s="279" t="str">
        <f>'4.'!I158</f>
        <v>A Tordai hasadék sok barlangot rejt, pontosabban 32 elismert ilyen hely van, ám ezek közül csak 12 több mint 6 m hosszú. A Tordai hasadék égnek törő sziklái felemelő, elkápráztató látványt nyújtanak. Túrázás. A három kilométeres szurdokvölgyben végighaladva megfigyeljük a víz természetalakító munkáját miközben elénk tárul a térség különleges növényvilága.Nem feledkezünk meg a két Balika barlangról sem, amelyek igazán elgyönyörködtetőek és még ma is emberi civilizáció nyomait őrzik.</v>
      </c>
      <c r="FQ8" s="276">
        <f>'4.'!AS165</f>
        <v>1</v>
      </c>
      <c r="FR8" s="276">
        <f>'4.'!AS166</f>
        <v>1</v>
      </c>
      <c r="FS8" s="276">
        <f>'4.'!AS167</f>
        <v>0</v>
      </c>
      <c r="FT8" s="276">
        <f>'4.'!AS168</f>
        <v>1</v>
      </c>
      <c r="FU8" s="276">
        <f>'4.'!AS169</f>
        <v>1</v>
      </c>
      <c r="FV8" s="276">
        <f>'4.'!AS170</f>
        <v>0</v>
      </c>
      <c r="FW8" s="276">
        <f>'4.'!AT158</f>
        <v>0</v>
      </c>
      <c r="FX8" s="276">
        <f>'4.'!AT165</f>
        <v>0</v>
      </c>
      <c r="FY8" s="276">
        <f>'4.'!AT166</f>
        <v>0</v>
      </c>
      <c r="FZ8" s="276">
        <f>'4.'!AT167</f>
        <v>0</v>
      </c>
      <c r="GA8" s="276">
        <f>'4.'!AT168</f>
        <v>0</v>
      </c>
      <c r="GB8" s="276">
        <f>'4.'!AT169</f>
        <v>0</v>
      </c>
      <c r="GC8" s="276">
        <f>'4.'!AT170</f>
        <v>0</v>
      </c>
      <c r="GD8" s="276"/>
      <c r="GE8" s="276"/>
      <c r="GF8" s="276"/>
      <c r="GG8" s="276"/>
      <c r="GH8" s="279"/>
      <c r="GI8" s="279">
        <f>'6.'!D69</f>
        <v>0</v>
      </c>
      <c r="GJ8" s="280">
        <f>'6.'!L69</f>
        <v>0</v>
      </c>
      <c r="GK8" s="279">
        <f>'6.'!R69</f>
        <v>0</v>
      </c>
      <c r="GL8" s="276">
        <f>'6.'!AT69</f>
        <v>0</v>
      </c>
      <c r="GM8" s="277"/>
      <c r="GN8" s="277"/>
      <c r="GO8" s="277"/>
      <c r="GP8" s="277"/>
      <c r="GQ8" s="277"/>
      <c r="GR8" s="277"/>
      <c r="GS8" s="277"/>
      <c r="GT8" s="277"/>
      <c r="GU8" s="277"/>
      <c r="GV8" s="277"/>
      <c r="GW8" s="277"/>
      <c r="GX8" s="277"/>
      <c r="GY8" s="276">
        <f>'8.'!AA70</f>
        <v>0</v>
      </c>
      <c r="GZ8" s="276">
        <f>'8.'!AA71</f>
        <v>0</v>
      </c>
      <c r="HA8" s="276">
        <f>'8.'!AA72</f>
        <v>0</v>
      </c>
      <c r="HB8" s="276">
        <f>'8.'!AA73</f>
        <v>0</v>
      </c>
      <c r="HC8" s="276">
        <f>'8.'!AA74</f>
        <v>0</v>
      </c>
      <c r="HD8" s="276">
        <f>'8.'!AA76</f>
        <v>0</v>
      </c>
      <c r="HE8" s="276">
        <f>'8.'!AA75</f>
        <v>0</v>
      </c>
      <c r="HF8" s="276"/>
      <c r="HG8" s="276"/>
      <c r="HH8" s="276"/>
      <c r="HI8" s="276" t="str">
        <f>'Jelenléti ív'!D20</f>
        <v>Szabó Sándor</v>
      </c>
      <c r="HJ8" s="276" t="str">
        <f>'Jelenléti ív'!E20</f>
        <v>tanító</v>
      </c>
      <c r="HK8" s="276" t="str">
        <f>'Jelenléti ív'!F20</f>
        <v>Vésztő</v>
      </c>
      <c r="HL8" s="276">
        <f>'Jelenléti ív'!G20</f>
        <v>1974</v>
      </c>
      <c r="HM8" s="276">
        <f>'Jelenléti ív'!H20</f>
        <v>1997</v>
      </c>
      <c r="HN8" s="276" t="str">
        <f>'Jelenléti ív'!I20</f>
        <v>augusztus</v>
      </c>
      <c r="HO8" s="277" t="str">
        <f>'Jelenléti ív'!J20</f>
        <v>77733010242</v>
      </c>
      <c r="HP8" s="277"/>
      <c r="HQ8" s="277"/>
      <c r="HR8" s="277"/>
      <c r="HS8" s="277"/>
      <c r="HT8" s="277"/>
      <c r="HU8" s="277"/>
      <c r="HV8" s="277"/>
      <c r="HW8" s="277"/>
      <c r="HX8" s="277"/>
      <c r="HY8" s="277"/>
      <c r="HZ8" s="277"/>
      <c r="IA8" s="277"/>
      <c r="IB8" s="277"/>
      <c r="IC8" s="277"/>
      <c r="ID8" s="277"/>
      <c r="IE8" s="277"/>
    </row>
    <row r="9" spans="1:239" s="281" customFormat="1" ht="14.1" customHeight="1" x14ac:dyDescent="0.2">
      <c r="A9" s="276" t="str">
        <f>'2.'!D8</f>
        <v>HAT-14-01</v>
      </c>
      <c r="B9" s="277" t="str">
        <f>'2.'!J8</f>
        <v>0380</v>
      </c>
      <c r="C9" s="277" t="s">
        <v>862</v>
      </c>
      <c r="D9" s="276"/>
      <c r="E9" s="276"/>
      <c r="F9" s="276"/>
      <c r="G9" s="276"/>
      <c r="H9" s="278"/>
      <c r="I9" s="278"/>
      <c r="J9" s="278"/>
      <c r="K9" s="278"/>
      <c r="L9" s="278"/>
      <c r="M9" s="278"/>
      <c r="N9" s="278"/>
      <c r="O9" s="278"/>
      <c r="P9" s="278"/>
      <c r="Q9" s="278"/>
      <c r="R9" s="278"/>
      <c r="S9" s="278"/>
      <c r="T9" s="278"/>
      <c r="U9" s="278"/>
      <c r="V9" s="278"/>
      <c r="W9" s="278"/>
      <c r="X9" s="278"/>
      <c r="Y9" s="278"/>
      <c r="Z9" s="278"/>
      <c r="AA9" s="278"/>
      <c r="AB9" s="277"/>
      <c r="AC9" s="277"/>
      <c r="AD9" s="277"/>
      <c r="AE9" s="276"/>
      <c r="AF9" s="276"/>
      <c r="AG9" s="279"/>
      <c r="AH9" s="276"/>
      <c r="AI9" s="276"/>
      <c r="AJ9" s="276"/>
      <c r="AK9" s="276"/>
      <c r="AL9" s="276"/>
      <c r="AM9" s="276"/>
      <c r="AN9" s="276"/>
      <c r="AO9" s="276"/>
      <c r="AP9" s="276"/>
      <c r="AQ9" s="276"/>
      <c r="AR9" s="276"/>
      <c r="AS9" s="276"/>
      <c r="AT9" s="277"/>
      <c r="AU9" s="277"/>
      <c r="AV9" s="277"/>
      <c r="AW9" s="276"/>
      <c r="AX9" s="276"/>
      <c r="AY9" s="276"/>
      <c r="AZ9" s="276"/>
      <c r="BA9" s="276"/>
      <c r="BB9" s="276"/>
      <c r="BC9" s="276"/>
      <c r="BD9" s="277"/>
      <c r="BE9" s="277"/>
      <c r="BF9" s="277"/>
      <c r="BG9" s="277"/>
      <c r="BH9" s="277"/>
      <c r="BI9" s="277"/>
      <c r="BJ9" s="277"/>
      <c r="BK9" s="278"/>
      <c r="BL9" s="276"/>
      <c r="BM9" s="276"/>
      <c r="BN9" s="278"/>
      <c r="BO9" s="278"/>
      <c r="BP9" s="276"/>
      <c r="BQ9" s="276"/>
      <c r="BR9" s="276"/>
      <c r="BS9" s="276"/>
      <c r="BT9" s="276"/>
      <c r="BU9" s="276"/>
      <c r="BV9" s="276"/>
      <c r="BW9" s="276"/>
      <c r="BX9" s="276"/>
      <c r="BY9" s="276"/>
      <c r="BZ9" s="276"/>
      <c r="CA9" s="276"/>
      <c r="CB9" s="276"/>
      <c r="CC9" s="277"/>
      <c r="CD9" s="277"/>
      <c r="CE9" s="278"/>
      <c r="CF9" s="278"/>
      <c r="CG9" s="277"/>
      <c r="CH9" s="276"/>
      <c r="CI9" s="276"/>
      <c r="CJ9" s="279"/>
      <c r="CK9" s="276"/>
      <c r="CL9" s="276"/>
      <c r="CM9" s="276"/>
      <c r="CN9" s="276"/>
      <c r="CO9" s="276"/>
      <c r="CP9" s="276"/>
      <c r="CQ9" s="276"/>
      <c r="CR9" s="276"/>
      <c r="CS9" s="276"/>
      <c r="CT9" s="276"/>
      <c r="CU9" s="276"/>
      <c r="CV9" s="276"/>
      <c r="CW9" s="277"/>
      <c r="CX9" s="279"/>
      <c r="CY9" s="277"/>
      <c r="CZ9" s="276"/>
      <c r="DA9" s="276"/>
      <c r="DB9" s="279"/>
      <c r="DC9" s="276"/>
      <c r="DD9" s="276"/>
      <c r="DE9" s="276"/>
      <c r="DF9" s="276"/>
      <c r="DG9" s="276"/>
      <c r="DH9" s="276"/>
      <c r="DI9" s="277"/>
      <c r="DJ9" s="277"/>
      <c r="DK9" s="277"/>
      <c r="DL9" s="276"/>
      <c r="DM9" s="276"/>
      <c r="DN9" s="276"/>
      <c r="DO9" s="276"/>
      <c r="DP9" s="276"/>
      <c r="DQ9" s="276"/>
      <c r="DR9" s="276"/>
      <c r="DS9" s="276"/>
      <c r="DT9" s="276"/>
      <c r="DU9" s="276"/>
      <c r="DV9" s="276"/>
      <c r="DW9" s="276"/>
      <c r="DX9" s="276"/>
      <c r="DY9" s="279"/>
      <c r="DZ9" s="279"/>
      <c r="EA9" s="279"/>
      <c r="EB9" s="279"/>
      <c r="EC9" s="279"/>
      <c r="ED9" s="276"/>
      <c r="EE9" s="276"/>
      <c r="EF9" s="276"/>
      <c r="EG9" s="276"/>
      <c r="EH9" s="276"/>
      <c r="EI9" s="276"/>
      <c r="EJ9" s="276"/>
      <c r="EK9" s="276"/>
      <c r="EL9" s="276"/>
      <c r="EM9" s="276"/>
      <c r="EN9" s="276"/>
      <c r="EO9" s="276"/>
      <c r="EP9" s="276"/>
      <c r="EQ9" s="276"/>
      <c r="ER9" s="276"/>
      <c r="ES9" s="279"/>
      <c r="ET9" s="276"/>
      <c r="EU9" s="276"/>
      <c r="EV9" s="276"/>
      <c r="EW9" s="279"/>
      <c r="EX9" s="279">
        <f>'3.'!D49</f>
        <v>0</v>
      </c>
      <c r="EY9" s="279">
        <f>'3.'!K49</f>
        <v>0</v>
      </c>
      <c r="EZ9" s="279">
        <f>'3.'!S49</f>
        <v>0</v>
      </c>
      <c r="FA9" s="279">
        <f>'3.'!AB49</f>
        <v>0</v>
      </c>
      <c r="FB9" s="279">
        <f>'3.'!AF49</f>
        <v>0</v>
      </c>
      <c r="FC9" s="279"/>
      <c r="FD9" s="279"/>
      <c r="FE9" s="279"/>
      <c r="FF9" s="279"/>
      <c r="FG9" s="279"/>
      <c r="FH9" s="279"/>
      <c r="FI9" s="279"/>
      <c r="FJ9" s="279"/>
      <c r="FK9" s="279"/>
      <c r="FL9" s="279"/>
      <c r="FM9" s="279" t="str">
        <f>'4.'!I181</f>
        <v xml:space="preserve">Kolozsvár </v>
      </c>
      <c r="FN9" s="279" t="str">
        <f>'4.'!I183</f>
        <v>Fellegvár</v>
      </c>
      <c r="FO9" s="279" t="str">
        <f>'4.'!I208</f>
        <v>Kolozsvár</v>
      </c>
      <c r="FP9" s="279" t="str">
        <f>'4.'!I185</f>
        <v xml:space="preserve">A Fellegvár (románul Cetățuie) Kolozsváron a Kis-Szamos melletti 405 méter magas dombon levő erőd neve. A dombot eredetileg Kőmálnak hívták, de ma már ezt is Fellegvárnak nevezik. 1702. augusztus 14-én a Kőmál tetejére a katolikusok keresztet állítottak. Az erőd Giovanni Visconti tervei alapján 1713–1723 között épült császári katonai erődítményként, a Rákóczi-szabadságharc leverése után; az erődben a katonai létesítmények mellett börtön is volt. Az öt oldalról földből emelt sáncokkal kerített és kapubástyákkal védett, Vauban-rendszerű csillagvár építéséhez a város kb. 5782 gyalognapszámot adott. </v>
      </c>
      <c r="FQ9" s="276">
        <f>'4.'!AS192</f>
        <v>1</v>
      </c>
      <c r="FR9" s="276">
        <f>'4.'!AS193</f>
        <v>1</v>
      </c>
      <c r="FS9" s="276">
        <f>'4.'!AS194</f>
        <v>1</v>
      </c>
      <c r="FT9" s="276">
        <f>'4.'!AS195</f>
        <v>1</v>
      </c>
      <c r="FU9" s="276">
        <f>'4.'!AS196</f>
        <v>1</v>
      </c>
      <c r="FV9" s="276">
        <f>'4.'!AS197</f>
        <v>0</v>
      </c>
      <c r="FW9" s="276">
        <f>'4.'!AT185</f>
        <v>0</v>
      </c>
      <c r="FX9" s="276">
        <f>'4.'!AT192</f>
        <v>0</v>
      </c>
      <c r="FY9" s="276">
        <f>'4.'!AT193</f>
        <v>0</v>
      </c>
      <c r="FZ9" s="276">
        <f>'4.'!AT194</f>
        <v>0</v>
      </c>
      <c r="GA9" s="276">
        <f>'4.'!AT195</f>
        <v>0</v>
      </c>
      <c r="GB9" s="276">
        <f>'4.'!AT196</f>
        <v>0</v>
      </c>
      <c r="GC9" s="276">
        <f>'4.'!AT197</f>
        <v>0</v>
      </c>
      <c r="GD9" s="276"/>
      <c r="GE9" s="276"/>
      <c r="GF9" s="276"/>
      <c r="GG9" s="276"/>
      <c r="GH9" s="279"/>
      <c r="GI9" s="279">
        <f>'6.'!D70</f>
        <v>0</v>
      </c>
      <c r="GJ9" s="280">
        <f>'6.'!L70</f>
        <v>0</v>
      </c>
      <c r="GK9" s="279">
        <f>'6.'!R70</f>
        <v>0</v>
      </c>
      <c r="GL9" s="276">
        <f>'6.'!AT70</f>
        <v>0</v>
      </c>
      <c r="GM9" s="277"/>
      <c r="GN9" s="277"/>
      <c r="GO9" s="277"/>
      <c r="GP9" s="277"/>
      <c r="GQ9" s="277"/>
      <c r="GR9" s="277"/>
      <c r="GS9" s="277"/>
      <c r="GT9" s="277"/>
      <c r="GU9" s="277"/>
      <c r="GV9" s="277"/>
      <c r="GW9" s="277"/>
      <c r="GX9" s="277"/>
      <c r="GY9" s="276">
        <f>'8.'!AA78</f>
        <v>0</v>
      </c>
      <c r="GZ9" s="276">
        <f>'8.'!AA79</f>
        <v>0</v>
      </c>
      <c r="HA9" s="276">
        <f>'8.'!AA80</f>
        <v>0</v>
      </c>
      <c r="HB9" s="276">
        <f>'8.'!AA81</f>
        <v>0</v>
      </c>
      <c r="HC9" s="276">
        <f>'8.'!AA82</f>
        <v>0</v>
      </c>
      <c r="HD9" s="276">
        <f>'8.'!AA84</f>
        <v>0</v>
      </c>
      <c r="HE9" s="276">
        <f>'8.'!AA83</f>
        <v>0</v>
      </c>
      <c r="HF9" s="276"/>
      <c r="HG9" s="276"/>
      <c r="HH9" s="276"/>
      <c r="HI9" s="276">
        <f>'Jelenléti ív'!D21</f>
        <v>0</v>
      </c>
      <c r="HJ9" s="276">
        <f>'Jelenléti ív'!E21</f>
        <v>0</v>
      </c>
      <c r="HK9" s="276">
        <f>'Jelenléti ív'!F21</f>
        <v>0</v>
      </c>
      <c r="HL9" s="276">
        <f>'Jelenléti ív'!G21</f>
        <v>0</v>
      </c>
      <c r="HM9" s="276">
        <f>'Jelenléti ív'!H21</f>
        <v>0</v>
      </c>
      <c r="HN9" s="276">
        <f>'Jelenléti ív'!I21</f>
        <v>0</v>
      </c>
      <c r="HO9" s="277">
        <f>'Jelenléti ív'!J21</f>
        <v>0</v>
      </c>
      <c r="HP9" s="277"/>
      <c r="HQ9" s="277"/>
      <c r="HR9" s="277"/>
      <c r="HS9" s="277"/>
      <c r="HT9" s="277"/>
      <c r="HU9" s="277"/>
      <c r="HV9" s="277"/>
      <c r="HW9" s="277"/>
      <c r="HX9" s="277"/>
      <c r="HY9" s="277"/>
      <c r="HZ9" s="277"/>
      <c r="IA9" s="277"/>
      <c r="IB9" s="277"/>
      <c r="IC9" s="277"/>
      <c r="ID9" s="277"/>
      <c r="IE9" s="277"/>
    </row>
    <row r="10" spans="1:239" s="281" customFormat="1" ht="14.1" customHeight="1" x14ac:dyDescent="0.2">
      <c r="A10" s="276" t="str">
        <f>'2.'!D8</f>
        <v>HAT-14-01</v>
      </c>
      <c r="B10" s="277" t="str">
        <f>'2.'!J8</f>
        <v>0380</v>
      </c>
      <c r="C10" s="277" t="s">
        <v>862</v>
      </c>
      <c r="D10" s="276"/>
      <c r="E10" s="276"/>
      <c r="F10" s="276"/>
      <c r="G10" s="276"/>
      <c r="H10" s="278"/>
      <c r="I10" s="278"/>
      <c r="J10" s="278"/>
      <c r="K10" s="278"/>
      <c r="L10" s="278"/>
      <c r="M10" s="278"/>
      <c r="N10" s="278"/>
      <c r="O10" s="278"/>
      <c r="P10" s="278"/>
      <c r="Q10" s="278"/>
      <c r="R10" s="278"/>
      <c r="S10" s="278"/>
      <c r="T10" s="278"/>
      <c r="U10" s="278"/>
      <c r="V10" s="278"/>
      <c r="W10" s="278"/>
      <c r="X10" s="278"/>
      <c r="Y10" s="278"/>
      <c r="Z10" s="278"/>
      <c r="AA10" s="278"/>
      <c r="AB10" s="277"/>
      <c r="AC10" s="277"/>
      <c r="AD10" s="277"/>
      <c r="AE10" s="276"/>
      <c r="AF10" s="276"/>
      <c r="AG10" s="279"/>
      <c r="AH10" s="276"/>
      <c r="AI10" s="276"/>
      <c r="AJ10" s="276"/>
      <c r="AK10" s="276"/>
      <c r="AL10" s="276"/>
      <c r="AM10" s="276"/>
      <c r="AN10" s="276"/>
      <c r="AO10" s="276"/>
      <c r="AP10" s="276"/>
      <c r="AQ10" s="276"/>
      <c r="AR10" s="276"/>
      <c r="AS10" s="276"/>
      <c r="AT10" s="277"/>
      <c r="AU10" s="277"/>
      <c r="AV10" s="277"/>
      <c r="AW10" s="276"/>
      <c r="AX10" s="276"/>
      <c r="AY10" s="276"/>
      <c r="AZ10" s="276"/>
      <c r="BA10" s="276"/>
      <c r="BB10" s="276"/>
      <c r="BC10" s="276"/>
      <c r="BD10" s="277"/>
      <c r="BE10" s="277"/>
      <c r="BF10" s="277"/>
      <c r="BG10" s="277"/>
      <c r="BH10" s="277"/>
      <c r="BI10" s="277"/>
      <c r="BJ10" s="277"/>
      <c r="BK10" s="278"/>
      <c r="BL10" s="276"/>
      <c r="BM10" s="276"/>
      <c r="BN10" s="278"/>
      <c r="BO10" s="278"/>
      <c r="BP10" s="276"/>
      <c r="BQ10" s="276"/>
      <c r="BR10" s="276"/>
      <c r="BS10" s="276"/>
      <c r="BT10" s="276"/>
      <c r="BU10" s="276"/>
      <c r="BV10" s="276"/>
      <c r="BW10" s="276"/>
      <c r="BX10" s="276"/>
      <c r="BY10" s="276"/>
      <c r="BZ10" s="276"/>
      <c r="CA10" s="276"/>
      <c r="CB10" s="276"/>
      <c r="CC10" s="277"/>
      <c r="CD10" s="277"/>
      <c r="CE10" s="278"/>
      <c r="CF10" s="278"/>
      <c r="CG10" s="277"/>
      <c r="CH10" s="276"/>
      <c r="CI10" s="276"/>
      <c r="CJ10" s="279"/>
      <c r="CK10" s="276"/>
      <c r="CL10" s="276"/>
      <c r="CM10" s="276"/>
      <c r="CN10" s="276"/>
      <c r="CO10" s="276"/>
      <c r="CP10" s="276"/>
      <c r="CQ10" s="276"/>
      <c r="CR10" s="276"/>
      <c r="CS10" s="276"/>
      <c r="CT10" s="276"/>
      <c r="CU10" s="276"/>
      <c r="CV10" s="276"/>
      <c r="CW10" s="277"/>
      <c r="CX10" s="279"/>
      <c r="CY10" s="277"/>
      <c r="CZ10" s="276"/>
      <c r="DA10" s="276"/>
      <c r="DB10" s="279"/>
      <c r="DC10" s="276"/>
      <c r="DD10" s="276"/>
      <c r="DE10" s="276"/>
      <c r="DF10" s="276"/>
      <c r="DG10" s="276"/>
      <c r="DH10" s="276"/>
      <c r="DI10" s="277"/>
      <c r="DJ10" s="277"/>
      <c r="DK10" s="277"/>
      <c r="DL10" s="276"/>
      <c r="DM10" s="276"/>
      <c r="DN10" s="276"/>
      <c r="DO10" s="276"/>
      <c r="DP10" s="276"/>
      <c r="DQ10" s="276"/>
      <c r="DR10" s="276"/>
      <c r="DS10" s="276"/>
      <c r="DT10" s="276"/>
      <c r="DU10" s="276"/>
      <c r="DV10" s="276"/>
      <c r="DW10" s="276"/>
      <c r="DX10" s="276"/>
      <c r="DY10" s="279"/>
      <c r="DZ10" s="279"/>
      <c r="EA10" s="279"/>
      <c r="EB10" s="279"/>
      <c r="EC10" s="279"/>
      <c r="ED10" s="276"/>
      <c r="EE10" s="276"/>
      <c r="EF10" s="276"/>
      <c r="EG10" s="276"/>
      <c r="EH10" s="276"/>
      <c r="EI10" s="276"/>
      <c r="EJ10" s="276"/>
      <c r="EK10" s="276"/>
      <c r="EL10" s="276"/>
      <c r="EM10" s="276"/>
      <c r="EN10" s="276"/>
      <c r="EO10" s="276"/>
      <c r="EP10" s="276"/>
      <c r="EQ10" s="276"/>
      <c r="ER10" s="276"/>
      <c r="ES10" s="279"/>
      <c r="ET10" s="276"/>
      <c r="EU10" s="276"/>
      <c r="EV10" s="276"/>
      <c r="EW10" s="279"/>
      <c r="EX10" s="279">
        <f>'3.'!D50</f>
        <v>0</v>
      </c>
      <c r="EY10" s="279">
        <f>'3.'!K50</f>
        <v>0</v>
      </c>
      <c r="EZ10" s="279">
        <f>'3.'!S50</f>
        <v>0</v>
      </c>
      <c r="FA10" s="279">
        <f>'3.'!AB50</f>
        <v>0</v>
      </c>
      <c r="FB10" s="279">
        <f>'3.'!AF50</f>
        <v>0</v>
      </c>
      <c r="FC10" s="279"/>
      <c r="FD10" s="279"/>
      <c r="FE10" s="279"/>
      <c r="FF10" s="279"/>
      <c r="FG10" s="279"/>
      <c r="FH10" s="279"/>
      <c r="FI10" s="279"/>
      <c r="FJ10" s="279"/>
      <c r="FK10" s="279"/>
      <c r="FL10" s="279"/>
      <c r="FM10" s="279" t="str">
        <f>'4.'!I211</f>
        <v>Körösfő</v>
      </c>
      <c r="FN10" s="279" t="str">
        <f>'4.'!I213</f>
        <v>Református templom</v>
      </c>
      <c r="FO10" s="279"/>
      <c r="FP10" s="279" t="str">
        <f>'4.'!I215</f>
        <v>A falu református temploma, mely a dombtetőről vigyázza a települést, a régi lebontása után, 1764-ben épült. 1833-ban kibővítették, így nyerte el a mai alakját, mely a magyar népi építészet egyik legszebb formája.
A templom  történelmi ereklyéje az 1660-tól őrzött erdélyi török szőnyeg.
A templomban megtekinthető az 1998-ban Pécsi L. Dániel által tervezett, és Erdély püspöke által felszentelt címeres zászló, és itt található egy égetett kerámia dombormű, melyen II. Rákóczi Ferenc és Körösfő címere látható. Ez utóbbit Petrás Mária csángó iparművész készítette.
A templomdomb alatt az 1848-49-es forradalom és szabadságharc áldozatainak emlékére emelt kopjafát találjuk. Testvériskola!!!</v>
      </c>
      <c r="FQ10" s="276">
        <f>'4.'!AS222</f>
        <v>1</v>
      </c>
      <c r="FR10" s="276">
        <f>'4.'!AS223</f>
        <v>0</v>
      </c>
      <c r="FS10" s="276">
        <f>'4.'!AS224</f>
        <v>1</v>
      </c>
      <c r="FT10" s="276">
        <f>'4.'!AS225</f>
        <v>1</v>
      </c>
      <c r="FU10" s="276">
        <f>'4.'!AS226</f>
        <v>1</v>
      </c>
      <c r="FV10" s="276">
        <f>'4.'!AS227</f>
        <v>0</v>
      </c>
      <c r="FW10" s="276">
        <f>'4.'!AT215</f>
        <v>0</v>
      </c>
      <c r="FX10" s="276">
        <f>'4.'!AT222</f>
        <v>0</v>
      </c>
      <c r="FY10" s="276">
        <f>'4.'!AT223</f>
        <v>0</v>
      </c>
      <c r="FZ10" s="276">
        <f>'4.'!AT224</f>
        <v>0</v>
      </c>
      <c r="GA10" s="276">
        <f>'4.'!AT225</f>
        <v>0</v>
      </c>
      <c r="GB10" s="276">
        <f>'4.'!AT226</f>
        <v>0</v>
      </c>
      <c r="GC10" s="276">
        <f>'4.'!AT227</f>
        <v>0</v>
      </c>
      <c r="GD10" s="276"/>
      <c r="GE10" s="276"/>
      <c r="GF10" s="276"/>
      <c r="GG10" s="276"/>
      <c r="GH10" s="279"/>
      <c r="GI10" s="279">
        <f>'6.'!D71</f>
        <v>0</v>
      </c>
      <c r="GJ10" s="280">
        <f>'6.'!L71</f>
        <v>0</v>
      </c>
      <c r="GK10" s="279">
        <f>'6.'!R71</f>
        <v>0</v>
      </c>
      <c r="GL10" s="276">
        <f>'6.'!AT71</f>
        <v>0</v>
      </c>
      <c r="GM10" s="277"/>
      <c r="GN10" s="277"/>
      <c r="GO10" s="277"/>
      <c r="GP10" s="277"/>
      <c r="GQ10" s="277"/>
      <c r="GR10" s="277"/>
      <c r="GS10" s="277"/>
      <c r="GT10" s="277"/>
      <c r="GU10" s="277"/>
      <c r="GV10" s="277"/>
      <c r="GW10" s="277"/>
      <c r="GX10" s="277"/>
      <c r="GY10" s="277"/>
      <c r="GZ10" s="277"/>
      <c r="HA10" s="277"/>
      <c r="HB10" s="277"/>
      <c r="HC10" s="277"/>
      <c r="HD10" s="277"/>
      <c r="HE10" s="277"/>
      <c r="HF10" s="277"/>
      <c r="HG10" s="277"/>
      <c r="HH10" s="277"/>
      <c r="HI10" s="276">
        <f>'Jelenléti ív'!D22</f>
        <v>0</v>
      </c>
      <c r="HJ10" s="276">
        <f>'Jelenléti ív'!E22</f>
        <v>0</v>
      </c>
      <c r="HK10" s="276">
        <f>'Jelenléti ív'!F22</f>
        <v>0</v>
      </c>
      <c r="HL10" s="276">
        <f>'Jelenléti ív'!G22</f>
        <v>0</v>
      </c>
      <c r="HM10" s="276">
        <f>'Jelenléti ív'!H22</f>
        <v>0</v>
      </c>
      <c r="HN10" s="276">
        <f>'Jelenléti ív'!I22</f>
        <v>0</v>
      </c>
      <c r="HO10" s="277">
        <f>'Jelenléti ív'!J22</f>
        <v>0</v>
      </c>
      <c r="HP10" s="277"/>
      <c r="HQ10" s="277"/>
      <c r="HR10" s="277"/>
      <c r="HS10" s="277"/>
      <c r="HT10" s="277"/>
      <c r="HU10" s="277"/>
      <c r="HV10" s="277"/>
      <c r="HW10" s="277"/>
      <c r="HX10" s="277"/>
      <c r="HY10" s="277"/>
      <c r="HZ10" s="277"/>
      <c r="IA10" s="277"/>
      <c r="IB10" s="277"/>
      <c r="IC10" s="277"/>
      <c r="ID10" s="277"/>
      <c r="IE10" s="277"/>
    </row>
    <row r="11" spans="1:239" s="281" customFormat="1" ht="14.1" customHeight="1" x14ac:dyDescent="0.2">
      <c r="A11" s="276" t="str">
        <f>'2.'!D8</f>
        <v>HAT-14-01</v>
      </c>
      <c r="B11" s="277" t="str">
        <f>'2.'!J8</f>
        <v>0380</v>
      </c>
      <c r="C11" s="277" t="s">
        <v>862</v>
      </c>
      <c r="D11" s="276"/>
      <c r="E11" s="276"/>
      <c r="F11" s="276"/>
      <c r="G11" s="276"/>
      <c r="H11" s="278"/>
      <c r="I11" s="278"/>
      <c r="J11" s="278"/>
      <c r="K11" s="278"/>
      <c r="L11" s="278"/>
      <c r="M11" s="278"/>
      <c r="N11" s="278"/>
      <c r="O11" s="278"/>
      <c r="P11" s="278"/>
      <c r="Q11" s="278"/>
      <c r="R11" s="278"/>
      <c r="S11" s="278"/>
      <c r="T11" s="278"/>
      <c r="U11" s="278"/>
      <c r="V11" s="278"/>
      <c r="W11" s="278"/>
      <c r="X11" s="278"/>
      <c r="Y11" s="278"/>
      <c r="Z11" s="278"/>
      <c r="AA11" s="278"/>
      <c r="AB11" s="277"/>
      <c r="AC11" s="277"/>
      <c r="AD11" s="277"/>
      <c r="AE11" s="276"/>
      <c r="AF11" s="276"/>
      <c r="AG11" s="279"/>
      <c r="AH11" s="276"/>
      <c r="AI11" s="276"/>
      <c r="AJ11" s="276"/>
      <c r="AK11" s="276"/>
      <c r="AL11" s="276"/>
      <c r="AM11" s="276"/>
      <c r="AN11" s="276"/>
      <c r="AO11" s="276"/>
      <c r="AP11" s="276"/>
      <c r="AQ11" s="276"/>
      <c r="AR11" s="276"/>
      <c r="AS11" s="276"/>
      <c r="AT11" s="277"/>
      <c r="AU11" s="277"/>
      <c r="AV11" s="277"/>
      <c r="AW11" s="276"/>
      <c r="AX11" s="276"/>
      <c r="AY11" s="276"/>
      <c r="AZ11" s="276"/>
      <c r="BA11" s="276"/>
      <c r="BB11" s="276"/>
      <c r="BC11" s="276"/>
      <c r="BD11" s="277"/>
      <c r="BE11" s="277"/>
      <c r="BF11" s="277"/>
      <c r="BG11" s="277"/>
      <c r="BH11" s="277"/>
      <c r="BI11" s="277"/>
      <c r="BJ11" s="277"/>
      <c r="BK11" s="278"/>
      <c r="BL11" s="276"/>
      <c r="BM11" s="276"/>
      <c r="BN11" s="278"/>
      <c r="BO11" s="278"/>
      <c r="BP11" s="276"/>
      <c r="BQ11" s="276"/>
      <c r="BR11" s="276"/>
      <c r="BS11" s="276"/>
      <c r="BT11" s="276"/>
      <c r="BU11" s="276"/>
      <c r="BV11" s="276"/>
      <c r="BW11" s="276"/>
      <c r="BX11" s="276"/>
      <c r="BY11" s="276"/>
      <c r="BZ11" s="276"/>
      <c r="CA11" s="276"/>
      <c r="CB11" s="276"/>
      <c r="CC11" s="277"/>
      <c r="CD11" s="277"/>
      <c r="CE11" s="278"/>
      <c r="CF11" s="278"/>
      <c r="CG11" s="277"/>
      <c r="CH11" s="276"/>
      <c r="CI11" s="276"/>
      <c r="CJ11" s="279"/>
      <c r="CK11" s="276"/>
      <c r="CL11" s="276"/>
      <c r="CM11" s="276"/>
      <c r="CN11" s="276"/>
      <c r="CO11" s="276"/>
      <c r="CP11" s="276"/>
      <c r="CQ11" s="276"/>
      <c r="CR11" s="276"/>
      <c r="CS11" s="276"/>
      <c r="CT11" s="276"/>
      <c r="CU11" s="276"/>
      <c r="CV11" s="276"/>
      <c r="CW11" s="277"/>
      <c r="CX11" s="279"/>
      <c r="CY11" s="277"/>
      <c r="CZ11" s="276"/>
      <c r="DA11" s="276"/>
      <c r="DB11" s="279"/>
      <c r="DC11" s="276"/>
      <c r="DD11" s="276"/>
      <c r="DE11" s="276"/>
      <c r="DF11" s="276"/>
      <c r="DG11" s="276"/>
      <c r="DH11" s="276"/>
      <c r="DI11" s="277"/>
      <c r="DJ11" s="277"/>
      <c r="DK11" s="277"/>
      <c r="DL11" s="276"/>
      <c r="DM11" s="276"/>
      <c r="DN11" s="276"/>
      <c r="DO11" s="276"/>
      <c r="DP11" s="276"/>
      <c r="DQ11" s="276"/>
      <c r="DR11" s="276"/>
      <c r="DS11" s="276"/>
      <c r="DT11" s="276"/>
      <c r="DU11" s="276"/>
      <c r="DV11" s="276"/>
      <c r="DW11" s="276"/>
      <c r="DX11" s="276"/>
      <c r="DY11" s="279"/>
      <c r="DZ11" s="279"/>
      <c r="EA11" s="279"/>
      <c r="EB11" s="279"/>
      <c r="EC11" s="279"/>
      <c r="ED11" s="276"/>
      <c r="EE11" s="276"/>
      <c r="EF11" s="276"/>
      <c r="EG11" s="276"/>
      <c r="EH11" s="276"/>
      <c r="EI11" s="276"/>
      <c r="EJ11" s="276"/>
      <c r="EK11" s="276"/>
      <c r="EL11" s="276"/>
      <c r="EM11" s="276"/>
      <c r="EN11" s="276"/>
      <c r="EO11" s="276"/>
      <c r="EP11" s="276"/>
      <c r="EQ11" s="276"/>
      <c r="ER11" s="276"/>
      <c r="ES11" s="279"/>
      <c r="ET11" s="276"/>
      <c r="EU11" s="276"/>
      <c r="EV11" s="276"/>
      <c r="EW11" s="279"/>
      <c r="EX11" s="279">
        <f>'3.'!D51</f>
        <v>0</v>
      </c>
      <c r="EY11" s="279">
        <f>'3.'!K51</f>
        <v>0</v>
      </c>
      <c r="EZ11" s="279">
        <f>'3.'!S51</f>
        <v>0</v>
      </c>
      <c r="FA11" s="279">
        <f>'3.'!AB51</f>
        <v>0</v>
      </c>
      <c r="FB11" s="279">
        <f>'3.'!AF51</f>
        <v>0</v>
      </c>
      <c r="FC11" s="279"/>
      <c r="FD11" s="279"/>
      <c r="FE11" s="279"/>
      <c r="FF11" s="279"/>
      <c r="FG11" s="279"/>
      <c r="FH11" s="279"/>
      <c r="FI11" s="279"/>
      <c r="FJ11" s="279"/>
      <c r="FK11" s="279"/>
      <c r="FL11" s="279"/>
      <c r="FM11" s="279" t="str">
        <f>'4.'!I238</f>
        <v>Nagyvárad</v>
      </c>
      <c r="FN11" s="279" t="str">
        <f>'4.'!I240</f>
        <v>római katólikus bazilika</v>
      </c>
      <c r="FO11" s="279"/>
      <c r="FP11" s="279" t="str">
        <f>'4.'!I242</f>
        <v>Nagyvárad. A nagyváradi római katolikus székesegyház a legnagyobb barokk stílusban épült templom Romániában. A bazilika monumentális méretű. A központi hajó hossza 70 m, szélessége 30–40 m. Falait vaskói és carrarai márvány borítja. Két oldalsó hajója és két templomtornya van. II. János Pál pápa 1991-ben a templomot basilica minor rangra emelte. A székesegyház előtt látható Szent László szobra, mely eredetileg a főtéren állt, de az új román hatalom elől 1921-ben idekerült. Közel hozzá, látható egy másik kisebb méretű Szent László szobor is. A vár történetének megismerése, Szent László és Nagyvárad kapcsolata:
A váradi vár Európa egyetlen késő-középkori ötbástyás vára. Szent László király után több magyar király is ide temetkezett, a vár zarándokhellyé vált.</v>
      </c>
      <c r="FQ11" s="276">
        <f>'4.'!AS249</f>
        <v>1</v>
      </c>
      <c r="FR11" s="276">
        <f>'4.'!AS250</f>
        <v>0</v>
      </c>
      <c r="FS11" s="276">
        <f>'4.'!AS251</f>
        <v>0</v>
      </c>
      <c r="FT11" s="276">
        <f>'4.'!AS252</f>
        <v>1</v>
      </c>
      <c r="FU11" s="276">
        <f>'4.'!AS253</f>
        <v>1</v>
      </c>
      <c r="FV11" s="276">
        <f>'4.'!AS254</f>
        <v>0</v>
      </c>
      <c r="FW11" s="276">
        <f>'4.'!AT242</f>
        <v>0</v>
      </c>
      <c r="FX11" s="276">
        <f>'4.'!AT249</f>
        <v>0</v>
      </c>
      <c r="FY11" s="276">
        <f>'4.'!AT250</f>
        <v>0</v>
      </c>
      <c r="FZ11" s="276">
        <f>'4.'!AT251</f>
        <v>0</v>
      </c>
      <c r="GA11" s="276">
        <f>'4.'!AT252</f>
        <v>0</v>
      </c>
      <c r="GB11" s="276">
        <f>'4.'!AT253</f>
        <v>0</v>
      </c>
      <c r="GC11" s="276">
        <f>'4.'!AT254</f>
        <v>0</v>
      </c>
      <c r="GD11" s="276"/>
      <c r="GE11" s="276"/>
      <c r="GF11" s="276"/>
      <c r="GG11" s="276"/>
      <c r="GH11" s="279"/>
      <c r="GI11" s="279">
        <f>'6.'!D72</f>
        <v>0</v>
      </c>
      <c r="GJ11" s="280">
        <f>'6.'!L72</f>
        <v>0</v>
      </c>
      <c r="GK11" s="279">
        <f>'6.'!R72</f>
        <v>0</v>
      </c>
      <c r="GL11" s="276">
        <f>'6.'!AT72</f>
        <v>0</v>
      </c>
      <c r="GM11" s="277"/>
      <c r="GN11" s="277"/>
      <c r="GO11" s="277"/>
      <c r="GP11" s="277"/>
      <c r="GQ11" s="277"/>
      <c r="GR11" s="277"/>
      <c r="GS11" s="277"/>
      <c r="GT11" s="277"/>
      <c r="GU11" s="277"/>
      <c r="GV11" s="277"/>
      <c r="GW11" s="277"/>
      <c r="GX11" s="277"/>
      <c r="GY11" s="277"/>
      <c r="GZ11" s="277"/>
      <c r="HA11" s="277"/>
      <c r="HB11" s="277"/>
      <c r="HC11" s="277"/>
      <c r="HD11" s="277"/>
      <c r="HE11" s="277"/>
      <c r="HF11" s="277"/>
      <c r="HG11" s="277"/>
      <c r="HH11" s="277"/>
      <c r="HI11" s="276">
        <f>'Jelenléti ív'!D23</f>
        <v>0</v>
      </c>
      <c r="HJ11" s="276">
        <f>'Jelenléti ív'!E23</f>
        <v>0</v>
      </c>
      <c r="HK11" s="276">
        <f>'Jelenléti ív'!F23</f>
        <v>0</v>
      </c>
      <c r="HL11" s="276">
        <f>'Jelenléti ív'!G23</f>
        <v>0</v>
      </c>
      <c r="HM11" s="276">
        <f>'Jelenléti ív'!H23</f>
        <v>0</v>
      </c>
      <c r="HN11" s="276">
        <f>'Jelenléti ív'!I23</f>
        <v>0</v>
      </c>
      <c r="HO11" s="277">
        <f>'Jelenléti ív'!J23</f>
        <v>0</v>
      </c>
      <c r="HP11" s="277"/>
      <c r="HQ11" s="277"/>
      <c r="HR11" s="277"/>
      <c r="HS11" s="277"/>
      <c r="HT11" s="277"/>
      <c r="HU11" s="277"/>
      <c r="HV11" s="277"/>
      <c r="HW11" s="277"/>
      <c r="HX11" s="277"/>
      <c r="HY11" s="277"/>
      <c r="HZ11" s="277"/>
      <c r="IA11" s="277"/>
      <c r="IB11" s="277"/>
      <c r="IC11" s="277"/>
      <c r="ID11" s="277"/>
      <c r="IE11" s="277"/>
    </row>
    <row r="12" spans="1:239" s="281" customFormat="1" ht="14.1" customHeight="1" x14ac:dyDescent="0.2">
      <c r="A12" s="276" t="str">
        <f>'2.'!D8</f>
        <v>HAT-14-01</v>
      </c>
      <c r="B12" s="277" t="str">
        <f>'2.'!J8</f>
        <v>0380</v>
      </c>
      <c r="C12" s="277" t="s">
        <v>862</v>
      </c>
      <c r="D12" s="276"/>
      <c r="E12" s="276"/>
      <c r="F12" s="276"/>
      <c r="G12" s="276"/>
      <c r="H12" s="278"/>
      <c r="I12" s="278"/>
      <c r="J12" s="278"/>
      <c r="K12" s="278"/>
      <c r="L12" s="278"/>
      <c r="M12" s="278"/>
      <c r="N12" s="278"/>
      <c r="O12" s="278"/>
      <c r="P12" s="278"/>
      <c r="Q12" s="278"/>
      <c r="R12" s="278"/>
      <c r="S12" s="278"/>
      <c r="T12" s="278"/>
      <c r="U12" s="278"/>
      <c r="V12" s="278"/>
      <c r="W12" s="278"/>
      <c r="X12" s="278"/>
      <c r="Y12" s="278"/>
      <c r="Z12" s="278"/>
      <c r="AA12" s="278"/>
      <c r="AB12" s="277"/>
      <c r="AC12" s="277"/>
      <c r="AD12" s="277"/>
      <c r="AE12" s="276"/>
      <c r="AF12" s="276"/>
      <c r="AG12" s="279"/>
      <c r="AH12" s="276"/>
      <c r="AI12" s="276"/>
      <c r="AJ12" s="276"/>
      <c r="AK12" s="276"/>
      <c r="AL12" s="276"/>
      <c r="AM12" s="276"/>
      <c r="AN12" s="276"/>
      <c r="AO12" s="276"/>
      <c r="AP12" s="276"/>
      <c r="AQ12" s="276"/>
      <c r="AR12" s="276"/>
      <c r="AS12" s="276"/>
      <c r="AT12" s="277"/>
      <c r="AU12" s="277"/>
      <c r="AV12" s="277"/>
      <c r="AW12" s="276"/>
      <c r="AX12" s="276"/>
      <c r="AY12" s="276"/>
      <c r="AZ12" s="276"/>
      <c r="BA12" s="276"/>
      <c r="BB12" s="276"/>
      <c r="BC12" s="276"/>
      <c r="BD12" s="277"/>
      <c r="BE12" s="277"/>
      <c r="BF12" s="277"/>
      <c r="BG12" s="277"/>
      <c r="BH12" s="277"/>
      <c r="BI12" s="277"/>
      <c r="BJ12" s="277"/>
      <c r="BK12" s="278"/>
      <c r="BL12" s="276"/>
      <c r="BM12" s="276"/>
      <c r="BN12" s="278"/>
      <c r="BO12" s="278"/>
      <c r="BP12" s="276"/>
      <c r="BQ12" s="276"/>
      <c r="BR12" s="276"/>
      <c r="BS12" s="276"/>
      <c r="BT12" s="276"/>
      <c r="BU12" s="276"/>
      <c r="BV12" s="276"/>
      <c r="BW12" s="276"/>
      <c r="BX12" s="276"/>
      <c r="BY12" s="276"/>
      <c r="BZ12" s="276"/>
      <c r="CA12" s="276"/>
      <c r="CB12" s="276"/>
      <c r="CC12" s="277"/>
      <c r="CD12" s="277"/>
      <c r="CE12" s="278"/>
      <c r="CF12" s="278"/>
      <c r="CG12" s="277"/>
      <c r="CH12" s="276"/>
      <c r="CI12" s="276"/>
      <c r="CJ12" s="279"/>
      <c r="CK12" s="276"/>
      <c r="CL12" s="276"/>
      <c r="CM12" s="276"/>
      <c r="CN12" s="276"/>
      <c r="CO12" s="276"/>
      <c r="CP12" s="276"/>
      <c r="CQ12" s="276"/>
      <c r="CR12" s="276"/>
      <c r="CS12" s="276"/>
      <c r="CT12" s="276"/>
      <c r="CU12" s="276"/>
      <c r="CV12" s="276"/>
      <c r="CW12" s="277"/>
      <c r="CX12" s="279"/>
      <c r="CY12" s="277"/>
      <c r="CZ12" s="276"/>
      <c r="DA12" s="276"/>
      <c r="DB12" s="279"/>
      <c r="DC12" s="276"/>
      <c r="DD12" s="276"/>
      <c r="DE12" s="276"/>
      <c r="DF12" s="276"/>
      <c r="DG12" s="276"/>
      <c r="DH12" s="276"/>
      <c r="DI12" s="277"/>
      <c r="DJ12" s="277"/>
      <c r="DK12" s="277"/>
      <c r="DL12" s="276"/>
      <c r="DM12" s="276"/>
      <c r="DN12" s="276"/>
      <c r="DO12" s="276"/>
      <c r="DP12" s="276"/>
      <c r="DQ12" s="276"/>
      <c r="DR12" s="276"/>
      <c r="DS12" s="276"/>
      <c r="DT12" s="276"/>
      <c r="DU12" s="276"/>
      <c r="DV12" s="276"/>
      <c r="DW12" s="276"/>
      <c r="DX12" s="276"/>
      <c r="DY12" s="279"/>
      <c r="DZ12" s="279"/>
      <c r="EA12" s="279"/>
      <c r="EB12" s="279"/>
      <c r="EC12" s="279"/>
      <c r="ED12" s="276"/>
      <c r="EE12" s="276"/>
      <c r="EF12" s="276"/>
      <c r="EG12" s="276"/>
      <c r="EH12" s="276"/>
      <c r="EI12" s="276"/>
      <c r="EJ12" s="276"/>
      <c r="EK12" s="276"/>
      <c r="EL12" s="276"/>
      <c r="EM12" s="276"/>
      <c r="EN12" s="276"/>
      <c r="EO12" s="276"/>
      <c r="EP12" s="276"/>
      <c r="EQ12" s="276"/>
      <c r="ER12" s="276"/>
      <c r="ES12" s="279"/>
      <c r="ET12" s="276"/>
      <c r="EU12" s="276"/>
      <c r="EV12" s="276"/>
      <c r="EW12" s="279"/>
      <c r="EX12" s="279">
        <f>'3.'!D52</f>
        <v>0</v>
      </c>
      <c r="EY12" s="279">
        <f>'3.'!K52</f>
        <v>0</v>
      </c>
      <c r="EZ12" s="279">
        <f>'3.'!S52</f>
        <v>0</v>
      </c>
      <c r="FA12" s="279">
        <f>'3.'!AB52</f>
        <v>0</v>
      </c>
      <c r="FB12" s="279">
        <f>'3.'!AF52</f>
        <v>0</v>
      </c>
      <c r="FC12" s="279"/>
      <c r="FD12" s="279"/>
      <c r="FE12" s="279"/>
      <c r="FF12" s="279"/>
      <c r="FG12" s="279"/>
      <c r="FH12" s="279"/>
      <c r="FI12" s="279"/>
      <c r="FJ12" s="279"/>
      <c r="FK12" s="279"/>
      <c r="FL12" s="279"/>
      <c r="FM12" s="279" t="str">
        <f>'4.'!I265</f>
        <v>Nagyvárad-Vésztő</v>
      </c>
      <c r="FN12" s="279">
        <f>'4.'!I267</f>
        <v>0</v>
      </c>
      <c r="FO12" s="279">
        <f>'4.'!I292</f>
        <v>0</v>
      </c>
      <c r="FP12" s="279" t="str">
        <f>'4.'!I269</f>
        <v>Hazautazás. Az utazás során szerzett élmények, tapasztalatok megbeszélse, megtárgyalása, emlékek felelevenítése.</v>
      </c>
      <c r="FQ12" s="276">
        <f>'4.'!AS276</f>
        <v>1</v>
      </c>
      <c r="FR12" s="276">
        <f>'4.'!AS277</f>
        <v>0</v>
      </c>
      <c r="FS12" s="276">
        <f>'4.'!AS278</f>
        <v>0</v>
      </c>
      <c r="FT12" s="276">
        <f>'4.'!AS279</f>
        <v>0</v>
      </c>
      <c r="FU12" s="276">
        <f>'4.'!AS280</f>
        <v>0</v>
      </c>
      <c r="FV12" s="276">
        <f>'4.'!AS281</f>
        <v>0</v>
      </c>
      <c r="FW12" s="276">
        <f>'4.'!AT269</f>
        <v>0</v>
      </c>
      <c r="FX12" s="276">
        <f>'4.'!AT276</f>
        <v>0</v>
      </c>
      <c r="FY12" s="276">
        <f>'4.'!AT277</f>
        <v>0</v>
      </c>
      <c r="FZ12" s="276">
        <f>'4.'!AT278</f>
        <v>0</v>
      </c>
      <c r="GA12" s="276">
        <f>'4.'!AT279</f>
        <v>0</v>
      </c>
      <c r="GB12" s="276">
        <f>'4.'!AT280</f>
        <v>0</v>
      </c>
      <c r="GC12" s="276">
        <f>'4.'!AT281</f>
        <v>0</v>
      </c>
      <c r="GD12" s="276"/>
      <c r="GE12" s="276"/>
      <c r="GF12" s="276"/>
      <c r="GG12" s="276"/>
      <c r="GH12" s="279"/>
      <c r="GI12" s="279">
        <f>'6.'!D73</f>
        <v>0</v>
      </c>
      <c r="GJ12" s="280">
        <f>'6.'!L73</f>
        <v>0</v>
      </c>
      <c r="GK12" s="279">
        <f>'6.'!R73</f>
        <v>0</v>
      </c>
      <c r="GL12" s="276">
        <f>'6.'!AT73</f>
        <v>0</v>
      </c>
      <c r="GM12" s="277"/>
      <c r="GN12" s="277"/>
      <c r="GO12" s="277"/>
      <c r="GP12" s="277"/>
      <c r="GQ12" s="277"/>
      <c r="GR12" s="277"/>
      <c r="GS12" s="277"/>
      <c r="GT12" s="277"/>
      <c r="GU12" s="277"/>
      <c r="GV12" s="277"/>
      <c r="GW12" s="277"/>
      <c r="GX12" s="277"/>
      <c r="GY12" s="277"/>
      <c r="GZ12" s="277"/>
      <c r="HA12" s="277"/>
      <c r="HB12" s="277"/>
      <c r="HC12" s="277"/>
      <c r="HD12" s="277"/>
      <c r="HE12" s="277"/>
      <c r="HF12" s="277"/>
      <c r="HG12" s="277"/>
      <c r="HH12" s="277"/>
      <c r="HI12" s="277"/>
      <c r="HJ12" s="277"/>
      <c r="HK12" s="277"/>
      <c r="HL12" s="277"/>
      <c r="HM12" s="277"/>
      <c r="HN12" s="277"/>
      <c r="HO12" s="277"/>
      <c r="HP12" s="277"/>
      <c r="HQ12" s="277"/>
      <c r="HR12" s="277"/>
      <c r="HS12" s="277"/>
      <c r="HT12" s="277"/>
      <c r="HU12" s="277"/>
      <c r="HV12" s="277"/>
      <c r="HW12" s="277"/>
      <c r="HX12" s="277"/>
      <c r="HY12" s="277"/>
      <c r="HZ12" s="277"/>
      <c r="IA12" s="277"/>
      <c r="IB12" s="277"/>
      <c r="IC12" s="277"/>
      <c r="ID12" s="277"/>
      <c r="IE12" s="277"/>
    </row>
    <row r="13" spans="1:239" s="281" customFormat="1" ht="14.1" customHeight="1" x14ac:dyDescent="0.2">
      <c r="A13" s="276" t="str">
        <f>'2.'!D8</f>
        <v>HAT-14-01</v>
      </c>
      <c r="B13" s="277" t="str">
        <f>'2.'!J8</f>
        <v>0380</v>
      </c>
      <c r="C13" s="277" t="s">
        <v>862</v>
      </c>
      <c r="D13" s="276"/>
      <c r="E13" s="276"/>
      <c r="F13" s="276"/>
      <c r="G13" s="276"/>
      <c r="H13" s="278"/>
      <c r="I13" s="278"/>
      <c r="J13" s="278"/>
      <c r="K13" s="278"/>
      <c r="L13" s="278"/>
      <c r="M13" s="278"/>
      <c r="N13" s="278"/>
      <c r="O13" s="278"/>
      <c r="P13" s="278"/>
      <c r="Q13" s="278"/>
      <c r="R13" s="278"/>
      <c r="S13" s="278"/>
      <c r="T13" s="278"/>
      <c r="U13" s="278"/>
      <c r="V13" s="278"/>
      <c r="W13" s="278"/>
      <c r="X13" s="278"/>
      <c r="Y13" s="278"/>
      <c r="Z13" s="278"/>
      <c r="AA13" s="278"/>
      <c r="AB13" s="277"/>
      <c r="AC13" s="277"/>
      <c r="AD13" s="277"/>
      <c r="AE13" s="276"/>
      <c r="AF13" s="276"/>
      <c r="AG13" s="279"/>
      <c r="AH13" s="276"/>
      <c r="AI13" s="276"/>
      <c r="AJ13" s="276"/>
      <c r="AK13" s="276"/>
      <c r="AL13" s="276"/>
      <c r="AM13" s="276"/>
      <c r="AN13" s="276"/>
      <c r="AO13" s="276"/>
      <c r="AP13" s="276"/>
      <c r="AQ13" s="276"/>
      <c r="AR13" s="276"/>
      <c r="AS13" s="276"/>
      <c r="AT13" s="277"/>
      <c r="AU13" s="277"/>
      <c r="AV13" s="277"/>
      <c r="AW13" s="276"/>
      <c r="AX13" s="276"/>
      <c r="AY13" s="276"/>
      <c r="AZ13" s="276"/>
      <c r="BA13" s="276"/>
      <c r="BB13" s="276"/>
      <c r="BC13" s="276"/>
      <c r="BD13" s="277"/>
      <c r="BE13" s="277"/>
      <c r="BF13" s="277"/>
      <c r="BG13" s="277"/>
      <c r="BH13" s="277"/>
      <c r="BI13" s="277"/>
      <c r="BJ13" s="277"/>
      <c r="BK13" s="278"/>
      <c r="BL13" s="276"/>
      <c r="BM13" s="276"/>
      <c r="BN13" s="278"/>
      <c r="BO13" s="278"/>
      <c r="BP13" s="276"/>
      <c r="BQ13" s="276"/>
      <c r="BR13" s="276"/>
      <c r="BS13" s="276"/>
      <c r="BT13" s="276"/>
      <c r="BU13" s="276"/>
      <c r="BV13" s="276"/>
      <c r="BW13" s="276"/>
      <c r="BX13" s="276"/>
      <c r="BY13" s="276"/>
      <c r="BZ13" s="276"/>
      <c r="CA13" s="276"/>
      <c r="CB13" s="276"/>
      <c r="CC13" s="277"/>
      <c r="CD13" s="277"/>
      <c r="CE13" s="278"/>
      <c r="CF13" s="278"/>
      <c r="CG13" s="277"/>
      <c r="CH13" s="276"/>
      <c r="CI13" s="276"/>
      <c r="CJ13" s="279"/>
      <c r="CK13" s="276"/>
      <c r="CL13" s="276"/>
      <c r="CM13" s="276"/>
      <c r="CN13" s="276"/>
      <c r="CO13" s="276"/>
      <c r="CP13" s="276"/>
      <c r="CQ13" s="276"/>
      <c r="CR13" s="276"/>
      <c r="CS13" s="276"/>
      <c r="CT13" s="276"/>
      <c r="CU13" s="276"/>
      <c r="CV13" s="276"/>
      <c r="CW13" s="277"/>
      <c r="CX13" s="279"/>
      <c r="CY13" s="277"/>
      <c r="CZ13" s="276"/>
      <c r="DA13" s="276"/>
      <c r="DB13" s="279"/>
      <c r="DC13" s="276"/>
      <c r="DD13" s="276"/>
      <c r="DE13" s="276"/>
      <c r="DF13" s="276"/>
      <c r="DG13" s="276"/>
      <c r="DH13" s="276"/>
      <c r="DI13" s="277"/>
      <c r="DJ13" s="277"/>
      <c r="DK13" s="277"/>
      <c r="DL13" s="276"/>
      <c r="DM13" s="276"/>
      <c r="DN13" s="276"/>
      <c r="DO13" s="276"/>
      <c r="DP13" s="276"/>
      <c r="DQ13" s="276"/>
      <c r="DR13" s="276"/>
      <c r="DS13" s="276"/>
      <c r="DT13" s="276"/>
      <c r="DU13" s="276"/>
      <c r="DV13" s="276"/>
      <c r="DW13" s="276"/>
      <c r="DX13" s="276"/>
      <c r="DY13" s="279"/>
      <c r="DZ13" s="279"/>
      <c r="EA13" s="279"/>
      <c r="EB13" s="279"/>
      <c r="EC13" s="279"/>
      <c r="ED13" s="276"/>
      <c r="EE13" s="276"/>
      <c r="EF13" s="276"/>
      <c r="EG13" s="276"/>
      <c r="EH13" s="276"/>
      <c r="EI13" s="276"/>
      <c r="EJ13" s="276"/>
      <c r="EK13" s="276"/>
      <c r="EL13" s="276"/>
      <c r="EM13" s="276"/>
      <c r="EN13" s="276"/>
      <c r="EO13" s="276"/>
      <c r="EP13" s="276"/>
      <c r="EQ13" s="276"/>
      <c r="ER13" s="276"/>
      <c r="ES13" s="279"/>
      <c r="ET13" s="276"/>
      <c r="EU13" s="276"/>
      <c r="EV13" s="276"/>
      <c r="EW13" s="279"/>
      <c r="EX13" s="279">
        <f>'3.'!D53</f>
        <v>0</v>
      </c>
      <c r="EY13" s="279">
        <f>'3.'!K53</f>
        <v>0</v>
      </c>
      <c r="EZ13" s="279">
        <f>'3.'!S53</f>
        <v>0</v>
      </c>
      <c r="FA13" s="279">
        <f>'3.'!AB53</f>
        <v>0</v>
      </c>
      <c r="FB13" s="279">
        <f>'3.'!AF53</f>
        <v>0</v>
      </c>
      <c r="FC13" s="279"/>
      <c r="FD13" s="279"/>
      <c r="FE13" s="279"/>
      <c r="FF13" s="279"/>
      <c r="FG13" s="279"/>
      <c r="FH13" s="279"/>
      <c r="FI13" s="279"/>
      <c r="FJ13" s="279"/>
      <c r="FK13" s="279"/>
      <c r="FL13" s="279"/>
      <c r="FM13" s="279">
        <f>'4.'!I295</f>
        <v>0</v>
      </c>
      <c r="FN13" s="279">
        <f>'4.'!I297</f>
        <v>0</v>
      </c>
      <c r="FO13" s="279"/>
      <c r="FP13" s="279">
        <f>'4.'!I299</f>
        <v>0</v>
      </c>
      <c r="FQ13" s="276">
        <f>'4.'!AS306</f>
        <v>0</v>
      </c>
      <c r="FR13" s="276">
        <f>'4.'!AS307</f>
        <v>0</v>
      </c>
      <c r="FS13" s="276">
        <f>'4.'!AS308</f>
        <v>0</v>
      </c>
      <c r="FT13" s="276">
        <f>'4.'!AS309</f>
        <v>0</v>
      </c>
      <c r="FU13" s="276">
        <f>'4.'!AS310</f>
        <v>0</v>
      </c>
      <c r="FV13" s="276">
        <f>'4.'!AS311</f>
        <v>0</v>
      </c>
      <c r="FW13" s="276">
        <f>'4.'!AT299</f>
        <v>0</v>
      </c>
      <c r="FX13" s="276">
        <f>'4.'!AT306</f>
        <v>0</v>
      </c>
      <c r="FY13" s="276">
        <f>'4.'!AT307</f>
        <v>0</v>
      </c>
      <c r="FZ13" s="276">
        <f>'4.'!AT308</f>
        <v>0</v>
      </c>
      <c r="GA13" s="276">
        <f>'4.'!AT309</f>
        <v>0</v>
      </c>
      <c r="GB13" s="276">
        <f>'4.'!AT310</f>
        <v>0</v>
      </c>
      <c r="GC13" s="276">
        <f>'4.'!AT311</f>
        <v>0</v>
      </c>
      <c r="GD13" s="276"/>
      <c r="GE13" s="276"/>
      <c r="GF13" s="276"/>
      <c r="GG13" s="276"/>
      <c r="GH13" s="279"/>
      <c r="GI13" s="279">
        <f>'6.'!D74</f>
        <v>0</v>
      </c>
      <c r="GJ13" s="280">
        <f>'6.'!L74</f>
        <v>0</v>
      </c>
      <c r="GK13" s="279">
        <f>'6.'!R74</f>
        <v>0</v>
      </c>
      <c r="GL13" s="276">
        <f>'6.'!AT74</f>
        <v>0</v>
      </c>
      <c r="GM13" s="277"/>
      <c r="GN13" s="277"/>
      <c r="GO13" s="277"/>
      <c r="GP13" s="277"/>
      <c r="GQ13" s="277"/>
      <c r="GR13" s="277"/>
      <c r="GS13" s="277"/>
      <c r="GT13" s="277"/>
      <c r="GU13" s="277"/>
      <c r="GV13" s="277"/>
      <c r="GW13" s="277"/>
      <c r="GX13" s="277"/>
      <c r="GY13" s="277"/>
      <c r="GZ13" s="277"/>
      <c r="HA13" s="277"/>
      <c r="HB13" s="277"/>
      <c r="HC13" s="277"/>
      <c r="HD13" s="277"/>
      <c r="HE13" s="277"/>
      <c r="HF13" s="277"/>
      <c r="HG13" s="277"/>
      <c r="HH13" s="277"/>
      <c r="HI13" s="277"/>
      <c r="HJ13" s="277"/>
      <c r="HK13" s="277"/>
      <c r="HL13" s="277"/>
      <c r="HM13" s="277"/>
      <c r="HN13" s="277"/>
      <c r="HO13" s="277"/>
      <c r="HP13" s="277"/>
      <c r="HQ13" s="277"/>
      <c r="HR13" s="277"/>
      <c r="HS13" s="277"/>
      <c r="HT13" s="277"/>
      <c r="HU13" s="277"/>
      <c r="HV13" s="277"/>
      <c r="HW13" s="277"/>
      <c r="HX13" s="277"/>
      <c r="HY13" s="277"/>
      <c r="HZ13" s="277"/>
      <c r="IA13" s="277"/>
      <c r="IB13" s="277"/>
      <c r="IC13" s="277"/>
      <c r="ID13" s="277"/>
      <c r="IE13" s="277"/>
    </row>
    <row r="14" spans="1:239" s="281" customFormat="1" ht="14.1" customHeight="1" x14ac:dyDescent="0.2">
      <c r="A14" s="276" t="str">
        <f>'2.'!D8</f>
        <v>HAT-14-01</v>
      </c>
      <c r="B14" s="277" t="str">
        <f>'2.'!J8</f>
        <v>0380</v>
      </c>
      <c r="C14" s="277" t="s">
        <v>862</v>
      </c>
      <c r="D14" s="276"/>
      <c r="E14" s="276"/>
      <c r="F14" s="276"/>
      <c r="G14" s="276"/>
      <c r="H14" s="278"/>
      <c r="I14" s="278"/>
      <c r="J14" s="278"/>
      <c r="K14" s="278"/>
      <c r="L14" s="278"/>
      <c r="M14" s="278"/>
      <c r="N14" s="278"/>
      <c r="O14" s="278"/>
      <c r="P14" s="278"/>
      <c r="Q14" s="278"/>
      <c r="R14" s="278"/>
      <c r="S14" s="278"/>
      <c r="T14" s="278"/>
      <c r="U14" s="278"/>
      <c r="V14" s="278"/>
      <c r="W14" s="278"/>
      <c r="X14" s="278"/>
      <c r="Y14" s="278"/>
      <c r="Z14" s="278"/>
      <c r="AA14" s="278"/>
      <c r="AB14" s="277"/>
      <c r="AC14" s="277"/>
      <c r="AD14" s="277"/>
      <c r="AE14" s="276"/>
      <c r="AF14" s="276"/>
      <c r="AG14" s="279"/>
      <c r="AH14" s="276"/>
      <c r="AI14" s="276"/>
      <c r="AJ14" s="276"/>
      <c r="AK14" s="276"/>
      <c r="AL14" s="276"/>
      <c r="AM14" s="276"/>
      <c r="AN14" s="276"/>
      <c r="AO14" s="276"/>
      <c r="AP14" s="276"/>
      <c r="AQ14" s="276"/>
      <c r="AR14" s="276"/>
      <c r="AS14" s="276"/>
      <c r="AT14" s="277"/>
      <c r="AU14" s="277"/>
      <c r="AV14" s="277"/>
      <c r="AW14" s="276"/>
      <c r="AX14" s="276"/>
      <c r="AY14" s="276"/>
      <c r="AZ14" s="276"/>
      <c r="BA14" s="276"/>
      <c r="BB14" s="276"/>
      <c r="BC14" s="276"/>
      <c r="BD14" s="277"/>
      <c r="BE14" s="277"/>
      <c r="BF14" s="277"/>
      <c r="BG14" s="277"/>
      <c r="BH14" s="277"/>
      <c r="BI14" s="277"/>
      <c r="BJ14" s="277"/>
      <c r="BK14" s="278"/>
      <c r="BL14" s="276"/>
      <c r="BM14" s="276"/>
      <c r="BN14" s="278"/>
      <c r="BO14" s="278"/>
      <c r="BP14" s="276"/>
      <c r="BQ14" s="276"/>
      <c r="BR14" s="276"/>
      <c r="BS14" s="276"/>
      <c r="BT14" s="276"/>
      <c r="BU14" s="276"/>
      <c r="BV14" s="276"/>
      <c r="BW14" s="276"/>
      <c r="BX14" s="276"/>
      <c r="BY14" s="276"/>
      <c r="BZ14" s="276"/>
      <c r="CA14" s="276"/>
      <c r="CB14" s="276"/>
      <c r="CC14" s="277"/>
      <c r="CD14" s="277"/>
      <c r="CE14" s="278"/>
      <c r="CF14" s="278"/>
      <c r="CG14" s="277"/>
      <c r="CH14" s="276"/>
      <c r="CI14" s="276"/>
      <c r="CJ14" s="279"/>
      <c r="CK14" s="276"/>
      <c r="CL14" s="276"/>
      <c r="CM14" s="276"/>
      <c r="CN14" s="276"/>
      <c r="CO14" s="276"/>
      <c r="CP14" s="276"/>
      <c r="CQ14" s="276"/>
      <c r="CR14" s="276"/>
      <c r="CS14" s="276"/>
      <c r="CT14" s="276"/>
      <c r="CU14" s="276"/>
      <c r="CV14" s="276"/>
      <c r="CW14" s="277"/>
      <c r="CX14" s="279"/>
      <c r="CY14" s="277"/>
      <c r="CZ14" s="276"/>
      <c r="DA14" s="276"/>
      <c r="DB14" s="279"/>
      <c r="DC14" s="276"/>
      <c r="DD14" s="276"/>
      <c r="DE14" s="276"/>
      <c r="DF14" s="276"/>
      <c r="DG14" s="276"/>
      <c r="DH14" s="276"/>
      <c r="DI14" s="277"/>
      <c r="DJ14" s="277"/>
      <c r="DK14" s="277"/>
      <c r="DL14" s="276"/>
      <c r="DM14" s="276"/>
      <c r="DN14" s="276"/>
      <c r="DO14" s="276"/>
      <c r="DP14" s="276"/>
      <c r="DQ14" s="276"/>
      <c r="DR14" s="276"/>
      <c r="DS14" s="276"/>
      <c r="DT14" s="276"/>
      <c r="DU14" s="276"/>
      <c r="DV14" s="276"/>
      <c r="DW14" s="276"/>
      <c r="DX14" s="276"/>
      <c r="DY14" s="279"/>
      <c r="DZ14" s="279"/>
      <c r="EA14" s="279"/>
      <c r="EB14" s="279"/>
      <c r="EC14" s="279"/>
      <c r="ED14" s="276"/>
      <c r="EE14" s="276"/>
      <c r="EF14" s="276"/>
      <c r="EG14" s="276"/>
      <c r="EH14" s="276"/>
      <c r="EI14" s="276"/>
      <c r="EJ14" s="276"/>
      <c r="EK14" s="276"/>
      <c r="EL14" s="276"/>
      <c r="EM14" s="276"/>
      <c r="EN14" s="276"/>
      <c r="EO14" s="276"/>
      <c r="EP14" s="276"/>
      <c r="EQ14" s="276"/>
      <c r="ER14" s="276"/>
      <c r="ES14" s="279"/>
      <c r="ET14" s="276"/>
      <c r="EU14" s="276"/>
      <c r="EV14" s="276"/>
      <c r="EW14" s="279"/>
      <c r="EX14" s="279"/>
      <c r="EY14" s="279"/>
      <c r="EZ14" s="279"/>
      <c r="FA14" s="279"/>
      <c r="FB14" s="279"/>
      <c r="FC14" s="279"/>
      <c r="FD14" s="279"/>
      <c r="FE14" s="279"/>
      <c r="FF14" s="279"/>
      <c r="FG14" s="279"/>
      <c r="FH14" s="279"/>
      <c r="FI14" s="279"/>
      <c r="FJ14" s="279"/>
      <c r="FK14" s="279"/>
      <c r="FL14" s="279"/>
      <c r="FM14" s="279">
        <f>'4.'!I322</f>
        <v>0</v>
      </c>
      <c r="FN14" s="279">
        <f>'4.'!I324</f>
        <v>0</v>
      </c>
      <c r="FO14" s="279"/>
      <c r="FP14" s="279">
        <f>'4.'!I326</f>
        <v>0</v>
      </c>
      <c r="FQ14" s="276">
        <f>'4.'!AS333</f>
        <v>0</v>
      </c>
      <c r="FR14" s="276">
        <f>'4.'!AS334</f>
        <v>0</v>
      </c>
      <c r="FS14" s="276">
        <f>'4.'!AS335</f>
        <v>0</v>
      </c>
      <c r="FT14" s="276">
        <f>'4.'!AS336</f>
        <v>0</v>
      </c>
      <c r="FU14" s="276">
        <f>'4.'!AS337</f>
        <v>0</v>
      </c>
      <c r="FV14" s="276">
        <f>'4.'!AS338</f>
        <v>0</v>
      </c>
      <c r="FW14" s="276">
        <f>'4.'!AT326</f>
        <v>0</v>
      </c>
      <c r="FX14" s="276">
        <f>'4.'!AT333</f>
        <v>0</v>
      </c>
      <c r="FY14" s="276">
        <f>'4.'!AT334</f>
        <v>0</v>
      </c>
      <c r="FZ14" s="276">
        <f>'4.'!AT335</f>
        <v>0</v>
      </c>
      <c r="GA14" s="276">
        <f>'4.'!AT336</f>
        <v>0</v>
      </c>
      <c r="GB14" s="276">
        <f>'4.'!AT337</f>
        <v>0</v>
      </c>
      <c r="GC14" s="276">
        <f>'4.'!AT338</f>
        <v>0</v>
      </c>
      <c r="GD14" s="276"/>
      <c r="GE14" s="276"/>
      <c r="GF14" s="276"/>
      <c r="GG14" s="276"/>
      <c r="GH14" s="279"/>
      <c r="GI14" s="279"/>
      <c r="GJ14" s="277"/>
      <c r="GK14" s="277"/>
      <c r="GL14" s="277"/>
      <c r="GM14" s="277"/>
      <c r="GN14" s="277"/>
      <c r="GO14" s="277"/>
      <c r="GP14" s="277"/>
      <c r="GQ14" s="277"/>
      <c r="GR14" s="277"/>
      <c r="GS14" s="277"/>
      <c r="GT14" s="277"/>
      <c r="GU14" s="277"/>
      <c r="GV14" s="277"/>
      <c r="GW14" s="277"/>
      <c r="GX14" s="277"/>
      <c r="GY14" s="277"/>
      <c r="GZ14" s="277"/>
      <c r="HA14" s="277"/>
      <c r="HB14" s="277"/>
      <c r="HC14" s="277"/>
      <c r="HD14" s="277"/>
      <c r="HE14" s="277"/>
      <c r="HF14" s="277"/>
      <c r="HG14" s="277"/>
      <c r="HH14" s="277"/>
      <c r="HI14" s="277"/>
      <c r="HJ14" s="277"/>
      <c r="HK14" s="277"/>
      <c r="HL14" s="277"/>
      <c r="HM14" s="277"/>
      <c r="HN14" s="277"/>
      <c r="HO14" s="277"/>
      <c r="HP14" s="277"/>
      <c r="HQ14" s="277"/>
      <c r="HR14" s="277"/>
      <c r="HS14" s="277"/>
      <c r="HT14" s="277"/>
      <c r="HU14" s="277"/>
      <c r="HV14" s="277"/>
      <c r="HW14" s="277"/>
      <c r="HX14" s="277"/>
      <c r="HY14" s="277"/>
      <c r="HZ14" s="277"/>
      <c r="IA14" s="277"/>
      <c r="IB14" s="277"/>
      <c r="IC14" s="277"/>
      <c r="ID14" s="277"/>
      <c r="IE14" s="277"/>
    </row>
    <row r="15" spans="1:239" s="281" customFormat="1" ht="14.1" customHeight="1" x14ac:dyDescent="0.2">
      <c r="A15" s="276" t="str">
        <f>'2.'!D8</f>
        <v>HAT-14-01</v>
      </c>
      <c r="B15" s="277" t="str">
        <f>'2.'!J8</f>
        <v>0380</v>
      </c>
      <c r="C15" s="277" t="s">
        <v>862</v>
      </c>
      <c r="D15" s="276"/>
      <c r="E15" s="276"/>
      <c r="F15" s="276"/>
      <c r="G15" s="276"/>
      <c r="H15" s="278"/>
      <c r="I15" s="278"/>
      <c r="J15" s="278"/>
      <c r="K15" s="278"/>
      <c r="L15" s="278"/>
      <c r="M15" s="278"/>
      <c r="N15" s="278"/>
      <c r="O15" s="278"/>
      <c r="P15" s="278"/>
      <c r="Q15" s="278"/>
      <c r="R15" s="278"/>
      <c r="S15" s="278"/>
      <c r="T15" s="278"/>
      <c r="U15" s="278"/>
      <c r="V15" s="278"/>
      <c r="W15" s="278"/>
      <c r="X15" s="278"/>
      <c r="Y15" s="278"/>
      <c r="Z15" s="278"/>
      <c r="AA15" s="278"/>
      <c r="AB15" s="277"/>
      <c r="AC15" s="277"/>
      <c r="AD15" s="277"/>
      <c r="AE15" s="276"/>
      <c r="AF15" s="276"/>
      <c r="AG15" s="279"/>
      <c r="AH15" s="276"/>
      <c r="AI15" s="276"/>
      <c r="AJ15" s="276"/>
      <c r="AK15" s="276"/>
      <c r="AL15" s="276"/>
      <c r="AM15" s="276"/>
      <c r="AN15" s="276"/>
      <c r="AO15" s="276"/>
      <c r="AP15" s="276"/>
      <c r="AQ15" s="276"/>
      <c r="AR15" s="276"/>
      <c r="AS15" s="276"/>
      <c r="AT15" s="277"/>
      <c r="AU15" s="277"/>
      <c r="AV15" s="277"/>
      <c r="AW15" s="276"/>
      <c r="AX15" s="276"/>
      <c r="AY15" s="276"/>
      <c r="AZ15" s="276"/>
      <c r="BA15" s="276"/>
      <c r="BB15" s="276"/>
      <c r="BC15" s="276"/>
      <c r="BD15" s="277"/>
      <c r="BE15" s="277"/>
      <c r="BF15" s="277"/>
      <c r="BG15" s="277"/>
      <c r="BH15" s="277"/>
      <c r="BI15" s="277"/>
      <c r="BJ15" s="277"/>
      <c r="BK15" s="278"/>
      <c r="BL15" s="276"/>
      <c r="BM15" s="276"/>
      <c r="BN15" s="278"/>
      <c r="BO15" s="278"/>
      <c r="BP15" s="276"/>
      <c r="BQ15" s="276"/>
      <c r="BR15" s="276"/>
      <c r="BS15" s="276"/>
      <c r="BT15" s="276"/>
      <c r="BU15" s="276"/>
      <c r="BV15" s="276"/>
      <c r="BW15" s="276"/>
      <c r="BX15" s="276"/>
      <c r="BY15" s="276"/>
      <c r="BZ15" s="276"/>
      <c r="CA15" s="276"/>
      <c r="CB15" s="276"/>
      <c r="CC15" s="277"/>
      <c r="CD15" s="277"/>
      <c r="CE15" s="278"/>
      <c r="CF15" s="278"/>
      <c r="CG15" s="277"/>
      <c r="CH15" s="276"/>
      <c r="CI15" s="276"/>
      <c r="CJ15" s="279"/>
      <c r="CK15" s="276"/>
      <c r="CL15" s="276"/>
      <c r="CM15" s="276"/>
      <c r="CN15" s="276"/>
      <c r="CO15" s="276"/>
      <c r="CP15" s="276"/>
      <c r="CQ15" s="276"/>
      <c r="CR15" s="276"/>
      <c r="CS15" s="276"/>
      <c r="CT15" s="276"/>
      <c r="CU15" s="276"/>
      <c r="CV15" s="276"/>
      <c r="CW15" s="277"/>
      <c r="CX15" s="279"/>
      <c r="CY15" s="277"/>
      <c r="CZ15" s="276"/>
      <c r="DA15" s="276"/>
      <c r="DB15" s="279"/>
      <c r="DC15" s="276"/>
      <c r="DD15" s="276"/>
      <c r="DE15" s="276"/>
      <c r="DF15" s="276"/>
      <c r="DG15" s="276"/>
      <c r="DH15" s="276"/>
      <c r="DI15" s="277"/>
      <c r="DJ15" s="277"/>
      <c r="DK15" s="277"/>
      <c r="DL15" s="276"/>
      <c r="DM15" s="276"/>
      <c r="DN15" s="276"/>
      <c r="DO15" s="276"/>
      <c r="DP15" s="276"/>
      <c r="DQ15" s="276"/>
      <c r="DR15" s="276"/>
      <c r="DS15" s="276"/>
      <c r="DT15" s="276"/>
      <c r="DU15" s="276"/>
      <c r="DV15" s="276"/>
      <c r="DW15" s="276"/>
      <c r="DX15" s="276"/>
      <c r="DY15" s="279"/>
      <c r="DZ15" s="279"/>
      <c r="EA15" s="279"/>
      <c r="EB15" s="279"/>
      <c r="EC15" s="279"/>
      <c r="ED15" s="276"/>
      <c r="EE15" s="276"/>
      <c r="EF15" s="276"/>
      <c r="EG15" s="276"/>
      <c r="EH15" s="276"/>
      <c r="EI15" s="276"/>
      <c r="EJ15" s="276"/>
      <c r="EK15" s="276"/>
      <c r="EL15" s="276"/>
      <c r="EM15" s="276"/>
      <c r="EN15" s="276"/>
      <c r="EO15" s="276"/>
      <c r="EP15" s="276"/>
      <c r="EQ15" s="276"/>
      <c r="ER15" s="276"/>
      <c r="ES15" s="279"/>
      <c r="ET15" s="276"/>
      <c r="EU15" s="276"/>
      <c r="EV15" s="276"/>
      <c r="EW15" s="279"/>
      <c r="EX15" s="279"/>
      <c r="EY15" s="279"/>
      <c r="EZ15" s="279"/>
      <c r="FA15" s="279"/>
      <c r="FB15" s="279"/>
      <c r="FC15" s="279"/>
      <c r="FD15" s="279"/>
      <c r="FE15" s="279"/>
      <c r="FF15" s="279"/>
      <c r="FG15" s="279"/>
      <c r="FH15" s="279"/>
      <c r="FI15" s="279"/>
      <c r="FJ15" s="279"/>
      <c r="FK15" s="279"/>
      <c r="FL15" s="279"/>
      <c r="FM15" s="279">
        <f>'4.'!I349</f>
        <v>0</v>
      </c>
      <c r="FN15" s="279">
        <f>'4.'!I351</f>
        <v>0</v>
      </c>
      <c r="FO15" s="279">
        <f>'4.'!I376</f>
        <v>0</v>
      </c>
      <c r="FP15" s="279">
        <f>'4.'!I353</f>
        <v>0</v>
      </c>
      <c r="FQ15" s="276">
        <f>'4.'!AS360</f>
        <v>0</v>
      </c>
      <c r="FR15" s="276">
        <f>'4.'!AS361</f>
        <v>0</v>
      </c>
      <c r="FS15" s="276">
        <f>'4.'!AS362</f>
        <v>0</v>
      </c>
      <c r="FT15" s="276">
        <f>'4.'!AS363</f>
        <v>0</v>
      </c>
      <c r="FU15" s="276">
        <f>'4.'!AS364</f>
        <v>0</v>
      </c>
      <c r="FV15" s="276">
        <f>'4.'!AS365</f>
        <v>0</v>
      </c>
      <c r="FW15" s="276">
        <f>'4.'!AT353</f>
        <v>0</v>
      </c>
      <c r="FX15" s="276">
        <f>'4.'!AT360</f>
        <v>0</v>
      </c>
      <c r="FY15" s="276">
        <f>'4.'!AT361</f>
        <v>0</v>
      </c>
      <c r="FZ15" s="276">
        <f>'4.'!AT362</f>
        <v>0</v>
      </c>
      <c r="GA15" s="276">
        <f>'4.'!AT363</f>
        <v>0</v>
      </c>
      <c r="GB15" s="276">
        <f>'4.'!AT364</f>
        <v>0</v>
      </c>
      <c r="GC15" s="276">
        <f>'4.'!AT365</f>
        <v>0</v>
      </c>
      <c r="GD15" s="276"/>
      <c r="GE15" s="276"/>
      <c r="GF15" s="276"/>
      <c r="GG15" s="276"/>
      <c r="GH15" s="279"/>
      <c r="GI15" s="279"/>
      <c r="GJ15" s="277"/>
      <c r="GK15" s="277"/>
      <c r="GL15" s="277"/>
      <c r="GM15" s="277"/>
      <c r="GN15" s="277"/>
      <c r="GO15" s="277"/>
      <c r="GP15" s="277"/>
      <c r="GQ15" s="277"/>
      <c r="GR15" s="277"/>
      <c r="GS15" s="277"/>
      <c r="GT15" s="277"/>
      <c r="GU15" s="277"/>
      <c r="GV15" s="277"/>
      <c r="GW15" s="277"/>
      <c r="GX15" s="277"/>
      <c r="GY15" s="277"/>
      <c r="GZ15" s="277"/>
      <c r="HA15" s="277"/>
      <c r="HB15" s="277"/>
      <c r="HC15" s="277"/>
      <c r="HD15" s="277"/>
      <c r="HE15" s="277"/>
      <c r="HF15" s="277"/>
      <c r="HG15" s="277"/>
      <c r="HH15" s="277"/>
      <c r="HI15" s="277"/>
      <c r="HJ15" s="277"/>
      <c r="HK15" s="277"/>
      <c r="HL15" s="277"/>
      <c r="HM15" s="277"/>
      <c r="HN15" s="277"/>
      <c r="HO15" s="277"/>
      <c r="HP15" s="277"/>
      <c r="HQ15" s="277"/>
      <c r="HR15" s="277"/>
      <c r="HS15" s="277"/>
      <c r="HT15" s="277"/>
      <c r="HU15" s="277"/>
      <c r="HV15" s="277"/>
      <c r="HW15" s="277"/>
      <c r="HX15" s="277"/>
      <c r="HY15" s="277"/>
      <c r="HZ15" s="277"/>
      <c r="IA15" s="277"/>
      <c r="IB15" s="277"/>
      <c r="IC15" s="277"/>
      <c r="ID15" s="277"/>
      <c r="IE15" s="277"/>
    </row>
    <row r="16" spans="1:239" s="281" customFormat="1" ht="14.1" customHeight="1" x14ac:dyDescent="0.2">
      <c r="A16" s="276" t="str">
        <f>'2.'!D8</f>
        <v>HAT-14-01</v>
      </c>
      <c r="B16" s="277" t="str">
        <f>'2.'!J8</f>
        <v>0380</v>
      </c>
      <c r="C16" s="277" t="s">
        <v>862</v>
      </c>
      <c r="D16" s="276"/>
      <c r="E16" s="276"/>
      <c r="F16" s="276"/>
      <c r="G16" s="276"/>
      <c r="H16" s="278"/>
      <c r="I16" s="278"/>
      <c r="J16" s="278"/>
      <c r="K16" s="278"/>
      <c r="L16" s="278"/>
      <c r="M16" s="278"/>
      <c r="N16" s="278"/>
      <c r="O16" s="278"/>
      <c r="P16" s="278"/>
      <c r="Q16" s="278"/>
      <c r="R16" s="278"/>
      <c r="S16" s="278"/>
      <c r="T16" s="278"/>
      <c r="U16" s="278"/>
      <c r="V16" s="278"/>
      <c r="W16" s="278"/>
      <c r="X16" s="278"/>
      <c r="Y16" s="278"/>
      <c r="Z16" s="278"/>
      <c r="AA16" s="278"/>
      <c r="AB16" s="277"/>
      <c r="AC16" s="277"/>
      <c r="AD16" s="277"/>
      <c r="AE16" s="276"/>
      <c r="AF16" s="276"/>
      <c r="AG16" s="279"/>
      <c r="AH16" s="276"/>
      <c r="AI16" s="276"/>
      <c r="AJ16" s="276"/>
      <c r="AK16" s="276"/>
      <c r="AL16" s="276"/>
      <c r="AM16" s="276"/>
      <c r="AN16" s="276"/>
      <c r="AO16" s="276"/>
      <c r="AP16" s="276"/>
      <c r="AQ16" s="276"/>
      <c r="AR16" s="276"/>
      <c r="AS16" s="276"/>
      <c r="AT16" s="277"/>
      <c r="AU16" s="277"/>
      <c r="AV16" s="277"/>
      <c r="AW16" s="276"/>
      <c r="AX16" s="276"/>
      <c r="AY16" s="276"/>
      <c r="AZ16" s="276"/>
      <c r="BA16" s="276"/>
      <c r="BB16" s="276"/>
      <c r="BC16" s="276"/>
      <c r="BD16" s="277"/>
      <c r="BE16" s="277"/>
      <c r="BF16" s="277"/>
      <c r="BG16" s="277"/>
      <c r="BH16" s="277"/>
      <c r="BI16" s="277"/>
      <c r="BJ16" s="277"/>
      <c r="BK16" s="278"/>
      <c r="BL16" s="276"/>
      <c r="BM16" s="276"/>
      <c r="BN16" s="278"/>
      <c r="BO16" s="278"/>
      <c r="BP16" s="276"/>
      <c r="BQ16" s="276"/>
      <c r="BR16" s="276"/>
      <c r="BS16" s="276"/>
      <c r="BT16" s="276"/>
      <c r="BU16" s="276"/>
      <c r="BV16" s="276"/>
      <c r="BW16" s="276"/>
      <c r="BX16" s="276"/>
      <c r="BY16" s="276"/>
      <c r="BZ16" s="276"/>
      <c r="CA16" s="276"/>
      <c r="CB16" s="276"/>
      <c r="CC16" s="277"/>
      <c r="CD16" s="277"/>
      <c r="CE16" s="278"/>
      <c r="CF16" s="278"/>
      <c r="CG16" s="277"/>
      <c r="CH16" s="276"/>
      <c r="CI16" s="276"/>
      <c r="CJ16" s="279"/>
      <c r="CK16" s="276"/>
      <c r="CL16" s="276"/>
      <c r="CM16" s="276"/>
      <c r="CN16" s="276"/>
      <c r="CO16" s="276"/>
      <c r="CP16" s="276"/>
      <c r="CQ16" s="276"/>
      <c r="CR16" s="276"/>
      <c r="CS16" s="276"/>
      <c r="CT16" s="276"/>
      <c r="CU16" s="276"/>
      <c r="CV16" s="276"/>
      <c r="CW16" s="277"/>
      <c r="CX16" s="279"/>
      <c r="CY16" s="277"/>
      <c r="CZ16" s="276"/>
      <c r="DA16" s="276"/>
      <c r="DB16" s="279"/>
      <c r="DC16" s="276"/>
      <c r="DD16" s="276"/>
      <c r="DE16" s="276"/>
      <c r="DF16" s="276"/>
      <c r="DG16" s="276"/>
      <c r="DH16" s="276"/>
      <c r="DI16" s="277"/>
      <c r="DJ16" s="277"/>
      <c r="DK16" s="277"/>
      <c r="DL16" s="276"/>
      <c r="DM16" s="276"/>
      <c r="DN16" s="276"/>
      <c r="DO16" s="276"/>
      <c r="DP16" s="276"/>
      <c r="DQ16" s="276"/>
      <c r="DR16" s="276"/>
      <c r="DS16" s="276"/>
      <c r="DT16" s="276"/>
      <c r="DU16" s="276"/>
      <c r="DV16" s="276"/>
      <c r="DW16" s="276"/>
      <c r="DX16" s="276"/>
      <c r="DY16" s="279"/>
      <c r="DZ16" s="279"/>
      <c r="EA16" s="279"/>
      <c r="EB16" s="279"/>
      <c r="EC16" s="279"/>
      <c r="ED16" s="276"/>
      <c r="EE16" s="276"/>
      <c r="EF16" s="276"/>
      <c r="EG16" s="276"/>
      <c r="EH16" s="276"/>
      <c r="EI16" s="276"/>
      <c r="EJ16" s="276"/>
      <c r="EK16" s="276"/>
      <c r="EL16" s="276"/>
      <c r="EM16" s="276"/>
      <c r="EN16" s="276"/>
      <c r="EO16" s="276"/>
      <c r="EP16" s="276"/>
      <c r="EQ16" s="276"/>
      <c r="ER16" s="276"/>
      <c r="ES16" s="279"/>
      <c r="ET16" s="276"/>
      <c r="EU16" s="276"/>
      <c r="EV16" s="276"/>
      <c r="EW16" s="279"/>
      <c r="EX16" s="279"/>
      <c r="EY16" s="279"/>
      <c r="EZ16" s="279"/>
      <c r="FA16" s="279"/>
      <c r="FB16" s="279"/>
      <c r="FC16" s="279"/>
      <c r="FD16" s="279"/>
      <c r="FE16" s="279"/>
      <c r="FF16" s="279"/>
      <c r="FG16" s="279"/>
      <c r="FH16" s="279"/>
      <c r="FI16" s="279"/>
      <c r="FJ16" s="279"/>
      <c r="FK16" s="279"/>
      <c r="FL16" s="279"/>
      <c r="FM16" s="279">
        <f>'4.'!I379</f>
        <v>0</v>
      </c>
      <c r="FN16" s="279">
        <f>'4.'!I381</f>
        <v>0</v>
      </c>
      <c r="FO16" s="279"/>
      <c r="FP16" s="279">
        <f>'4.'!I383</f>
        <v>0</v>
      </c>
      <c r="FQ16" s="276">
        <f>'4.'!AS390</f>
        <v>0</v>
      </c>
      <c r="FR16" s="276">
        <f>'4.'!AS391</f>
        <v>0</v>
      </c>
      <c r="FS16" s="276">
        <f>'4.'!AS392</f>
        <v>0</v>
      </c>
      <c r="FT16" s="276">
        <f>'4.'!AS393</f>
        <v>0</v>
      </c>
      <c r="FU16" s="276">
        <f>'4.'!AS394</f>
        <v>0</v>
      </c>
      <c r="FV16" s="276">
        <f>'4.'!AS395</f>
        <v>0</v>
      </c>
      <c r="FW16" s="276">
        <f>'4.'!AT383</f>
        <v>0</v>
      </c>
      <c r="FX16" s="276">
        <f>'4.'!AT390</f>
        <v>0</v>
      </c>
      <c r="FY16" s="276">
        <f>'4.'!AT391</f>
        <v>0</v>
      </c>
      <c r="FZ16" s="276">
        <f>'4.'!AT392</f>
        <v>0</v>
      </c>
      <c r="GA16" s="276">
        <f>'4.'!AT393</f>
        <v>0</v>
      </c>
      <c r="GB16" s="276">
        <f>'4.'!AT394</f>
        <v>0</v>
      </c>
      <c r="GC16" s="276">
        <f>'4.'!AT395</f>
        <v>0</v>
      </c>
      <c r="GD16" s="276"/>
      <c r="GE16" s="276"/>
      <c r="GF16" s="276"/>
      <c r="GG16" s="276"/>
      <c r="GH16" s="279"/>
      <c r="GI16" s="277"/>
      <c r="GJ16" s="277"/>
      <c r="GK16" s="277"/>
      <c r="GL16" s="277"/>
      <c r="GM16" s="277"/>
      <c r="GN16" s="277"/>
      <c r="GO16" s="277"/>
      <c r="GP16" s="277"/>
      <c r="GQ16" s="277"/>
      <c r="GR16" s="277"/>
      <c r="GS16" s="277"/>
      <c r="GT16" s="277"/>
      <c r="GU16" s="277"/>
      <c r="GV16" s="277"/>
      <c r="GW16" s="277"/>
      <c r="GX16" s="277"/>
      <c r="GY16" s="277"/>
      <c r="GZ16" s="277"/>
      <c r="HA16" s="277"/>
      <c r="HB16" s="277"/>
      <c r="HC16" s="277"/>
      <c r="HD16" s="277"/>
      <c r="HE16" s="277"/>
      <c r="HF16" s="277"/>
      <c r="HG16" s="277"/>
      <c r="HH16" s="277"/>
      <c r="HI16" s="277"/>
      <c r="HJ16" s="277"/>
      <c r="HK16" s="277"/>
      <c r="HL16" s="277"/>
      <c r="HM16" s="277"/>
      <c r="HN16" s="277"/>
      <c r="HO16" s="277"/>
      <c r="HP16" s="277"/>
      <c r="HQ16" s="277"/>
      <c r="HR16" s="277"/>
      <c r="HS16" s="277"/>
      <c r="HT16" s="277"/>
      <c r="HU16" s="277"/>
      <c r="HV16" s="277"/>
      <c r="HW16" s="277"/>
      <c r="HX16" s="277"/>
      <c r="HY16" s="277"/>
      <c r="HZ16" s="277"/>
      <c r="IA16" s="277"/>
      <c r="IB16" s="277"/>
      <c r="IC16" s="277"/>
      <c r="ID16" s="277"/>
      <c r="IE16" s="277"/>
    </row>
    <row r="17" spans="1:239" s="281" customFormat="1" ht="14.1" customHeight="1" x14ac:dyDescent="0.2">
      <c r="A17" s="276" t="str">
        <f>'2.'!D8</f>
        <v>HAT-14-01</v>
      </c>
      <c r="B17" s="277" t="str">
        <f>'2.'!J8</f>
        <v>0380</v>
      </c>
      <c r="C17" s="277" t="s">
        <v>862</v>
      </c>
      <c r="D17" s="276"/>
      <c r="E17" s="276"/>
      <c r="F17" s="276"/>
      <c r="G17" s="276"/>
      <c r="H17" s="278"/>
      <c r="I17" s="278"/>
      <c r="J17" s="278"/>
      <c r="K17" s="278"/>
      <c r="L17" s="278"/>
      <c r="M17" s="278"/>
      <c r="N17" s="278"/>
      <c r="O17" s="278"/>
      <c r="P17" s="278"/>
      <c r="Q17" s="278"/>
      <c r="R17" s="278"/>
      <c r="S17" s="278"/>
      <c r="T17" s="278"/>
      <c r="U17" s="278"/>
      <c r="V17" s="278"/>
      <c r="W17" s="278"/>
      <c r="X17" s="278"/>
      <c r="Y17" s="278"/>
      <c r="Z17" s="278"/>
      <c r="AA17" s="278"/>
      <c r="AB17" s="277"/>
      <c r="AC17" s="277"/>
      <c r="AD17" s="277"/>
      <c r="AE17" s="276"/>
      <c r="AF17" s="276"/>
      <c r="AG17" s="279"/>
      <c r="AH17" s="276"/>
      <c r="AI17" s="276"/>
      <c r="AJ17" s="276"/>
      <c r="AK17" s="276"/>
      <c r="AL17" s="276"/>
      <c r="AM17" s="276"/>
      <c r="AN17" s="276"/>
      <c r="AO17" s="276"/>
      <c r="AP17" s="276"/>
      <c r="AQ17" s="276"/>
      <c r="AR17" s="276"/>
      <c r="AS17" s="276"/>
      <c r="AT17" s="277"/>
      <c r="AU17" s="277"/>
      <c r="AV17" s="277"/>
      <c r="AW17" s="276"/>
      <c r="AX17" s="276"/>
      <c r="AY17" s="276"/>
      <c r="AZ17" s="276"/>
      <c r="BA17" s="276"/>
      <c r="BB17" s="276"/>
      <c r="BC17" s="276"/>
      <c r="BD17" s="277"/>
      <c r="BE17" s="277"/>
      <c r="BF17" s="277"/>
      <c r="BG17" s="277"/>
      <c r="BH17" s="277"/>
      <c r="BI17" s="277"/>
      <c r="BJ17" s="277"/>
      <c r="BK17" s="278"/>
      <c r="BL17" s="276"/>
      <c r="BM17" s="276"/>
      <c r="BN17" s="278"/>
      <c r="BO17" s="278"/>
      <c r="BP17" s="276"/>
      <c r="BQ17" s="276"/>
      <c r="BR17" s="276"/>
      <c r="BS17" s="276"/>
      <c r="BT17" s="276"/>
      <c r="BU17" s="276"/>
      <c r="BV17" s="276"/>
      <c r="BW17" s="276"/>
      <c r="BX17" s="276"/>
      <c r="BY17" s="276"/>
      <c r="BZ17" s="276"/>
      <c r="CA17" s="276"/>
      <c r="CB17" s="276"/>
      <c r="CC17" s="277"/>
      <c r="CD17" s="277"/>
      <c r="CE17" s="278"/>
      <c r="CF17" s="278"/>
      <c r="CG17" s="277"/>
      <c r="CH17" s="276"/>
      <c r="CI17" s="276"/>
      <c r="CJ17" s="279"/>
      <c r="CK17" s="276"/>
      <c r="CL17" s="276"/>
      <c r="CM17" s="276"/>
      <c r="CN17" s="276"/>
      <c r="CO17" s="276"/>
      <c r="CP17" s="276"/>
      <c r="CQ17" s="276"/>
      <c r="CR17" s="276"/>
      <c r="CS17" s="276"/>
      <c r="CT17" s="276"/>
      <c r="CU17" s="276"/>
      <c r="CV17" s="276"/>
      <c r="CW17" s="277"/>
      <c r="CX17" s="279"/>
      <c r="CY17" s="277"/>
      <c r="CZ17" s="276"/>
      <c r="DA17" s="276"/>
      <c r="DB17" s="279"/>
      <c r="DC17" s="276"/>
      <c r="DD17" s="276"/>
      <c r="DE17" s="276"/>
      <c r="DF17" s="276"/>
      <c r="DG17" s="276"/>
      <c r="DH17" s="276"/>
      <c r="DI17" s="277"/>
      <c r="DJ17" s="277"/>
      <c r="DK17" s="277"/>
      <c r="DL17" s="276"/>
      <c r="DM17" s="276"/>
      <c r="DN17" s="276"/>
      <c r="DO17" s="276"/>
      <c r="DP17" s="276"/>
      <c r="DQ17" s="276"/>
      <c r="DR17" s="276"/>
      <c r="DS17" s="276"/>
      <c r="DT17" s="276"/>
      <c r="DU17" s="276"/>
      <c r="DV17" s="276"/>
      <c r="DW17" s="276"/>
      <c r="DX17" s="276"/>
      <c r="DY17" s="279"/>
      <c r="DZ17" s="279"/>
      <c r="EA17" s="279"/>
      <c r="EB17" s="279"/>
      <c r="EC17" s="279"/>
      <c r="ED17" s="276"/>
      <c r="EE17" s="276"/>
      <c r="EF17" s="276"/>
      <c r="EG17" s="276"/>
      <c r="EH17" s="276"/>
      <c r="EI17" s="276"/>
      <c r="EJ17" s="276"/>
      <c r="EK17" s="276"/>
      <c r="EL17" s="276"/>
      <c r="EM17" s="276"/>
      <c r="EN17" s="276"/>
      <c r="EO17" s="276"/>
      <c r="EP17" s="276"/>
      <c r="EQ17" s="276"/>
      <c r="ER17" s="276"/>
      <c r="ES17" s="279"/>
      <c r="ET17" s="276"/>
      <c r="EU17" s="276"/>
      <c r="EV17" s="276"/>
      <c r="EW17" s="279"/>
      <c r="EX17" s="279"/>
      <c r="EY17" s="279"/>
      <c r="EZ17" s="279"/>
      <c r="FA17" s="279"/>
      <c r="FB17" s="279"/>
      <c r="FC17" s="279"/>
      <c r="FD17" s="279"/>
      <c r="FE17" s="279"/>
      <c r="FF17" s="279"/>
      <c r="FG17" s="279"/>
      <c r="FH17" s="279"/>
      <c r="FI17" s="279"/>
      <c r="FJ17" s="279"/>
      <c r="FK17" s="279"/>
      <c r="FL17" s="279"/>
      <c r="FM17" s="279">
        <f>'4.'!I406</f>
        <v>0</v>
      </c>
      <c r="FN17" s="279">
        <f>'4.'!I408</f>
        <v>0</v>
      </c>
      <c r="FO17" s="279"/>
      <c r="FP17" s="279">
        <f>'4.'!I410</f>
        <v>0</v>
      </c>
      <c r="FQ17" s="276">
        <f>'4.'!AS417</f>
        <v>0</v>
      </c>
      <c r="FR17" s="276">
        <f>'4.'!AS418</f>
        <v>0</v>
      </c>
      <c r="FS17" s="276">
        <f>'4.'!AS419</f>
        <v>0</v>
      </c>
      <c r="FT17" s="276">
        <f>'4.'!AS420</f>
        <v>0</v>
      </c>
      <c r="FU17" s="276">
        <f>'4.'!AS421</f>
        <v>0</v>
      </c>
      <c r="FV17" s="276">
        <f>'4.'!AS422</f>
        <v>0</v>
      </c>
      <c r="FW17" s="276">
        <f>'4.'!AT410</f>
        <v>0</v>
      </c>
      <c r="FX17" s="276">
        <f>'4.'!AT417</f>
        <v>0</v>
      </c>
      <c r="FY17" s="276">
        <f>'4.'!AT418</f>
        <v>0</v>
      </c>
      <c r="FZ17" s="276">
        <f>'4.'!AT419</f>
        <v>0</v>
      </c>
      <c r="GA17" s="276">
        <f>'4.'!AT420</f>
        <v>0</v>
      </c>
      <c r="GB17" s="276">
        <f>'4.'!AT421</f>
        <v>0</v>
      </c>
      <c r="GC17" s="276">
        <f>'4.'!AT422</f>
        <v>0</v>
      </c>
      <c r="GD17" s="276"/>
      <c r="GE17" s="276"/>
      <c r="GF17" s="276"/>
      <c r="GG17" s="276"/>
      <c r="GH17" s="279"/>
      <c r="GI17" s="277"/>
      <c r="GJ17" s="277"/>
      <c r="GK17" s="277"/>
      <c r="GL17" s="277"/>
      <c r="GM17" s="277"/>
      <c r="GN17" s="277"/>
      <c r="GO17" s="277"/>
      <c r="GP17" s="277"/>
      <c r="GQ17" s="277"/>
      <c r="GR17" s="277"/>
      <c r="GS17" s="277"/>
      <c r="GT17" s="277"/>
      <c r="GU17" s="277"/>
      <c r="GV17" s="277"/>
      <c r="GW17" s="277"/>
      <c r="GX17" s="277"/>
      <c r="GY17" s="277"/>
      <c r="GZ17" s="277"/>
      <c r="HA17" s="277"/>
      <c r="HB17" s="277"/>
      <c r="HC17" s="277"/>
      <c r="HD17" s="277"/>
      <c r="HE17" s="277"/>
      <c r="HF17" s="277"/>
      <c r="HG17" s="277"/>
      <c r="HH17" s="277"/>
      <c r="HI17" s="277"/>
      <c r="HJ17" s="277"/>
      <c r="HK17" s="277"/>
      <c r="HL17" s="277"/>
      <c r="HM17" s="277"/>
      <c r="HN17" s="277"/>
      <c r="HO17" s="277"/>
      <c r="HP17" s="277"/>
      <c r="HQ17" s="277"/>
      <c r="HR17" s="277"/>
      <c r="HS17" s="277"/>
      <c r="HT17" s="277"/>
      <c r="HU17" s="277"/>
      <c r="HV17" s="277"/>
      <c r="HW17" s="277"/>
      <c r="HX17" s="277"/>
      <c r="HY17" s="277"/>
      <c r="HZ17" s="277"/>
      <c r="IA17" s="277"/>
      <c r="IB17" s="277"/>
      <c r="IC17" s="277"/>
      <c r="ID17" s="277"/>
      <c r="IE17" s="277"/>
    </row>
    <row r="18" spans="1:239" s="281" customFormat="1" ht="14.1" customHeight="1" x14ac:dyDescent="0.2">
      <c r="A18" s="276" t="str">
        <f>'2.'!D8</f>
        <v>HAT-14-01</v>
      </c>
      <c r="B18" s="277" t="str">
        <f>'2.'!J8</f>
        <v>0380</v>
      </c>
      <c r="C18" s="277" t="s">
        <v>862</v>
      </c>
      <c r="D18" s="276"/>
      <c r="E18" s="276"/>
      <c r="F18" s="276"/>
      <c r="G18" s="276"/>
      <c r="H18" s="278"/>
      <c r="I18" s="278"/>
      <c r="J18" s="278"/>
      <c r="K18" s="278"/>
      <c r="L18" s="278"/>
      <c r="M18" s="278"/>
      <c r="N18" s="278"/>
      <c r="O18" s="278"/>
      <c r="P18" s="278"/>
      <c r="Q18" s="278"/>
      <c r="R18" s="278"/>
      <c r="S18" s="278"/>
      <c r="T18" s="278"/>
      <c r="U18" s="278"/>
      <c r="V18" s="278"/>
      <c r="W18" s="278"/>
      <c r="X18" s="278"/>
      <c r="Y18" s="278"/>
      <c r="Z18" s="278"/>
      <c r="AA18" s="278"/>
      <c r="AB18" s="277"/>
      <c r="AC18" s="277"/>
      <c r="AD18" s="277"/>
      <c r="AE18" s="276"/>
      <c r="AF18" s="276"/>
      <c r="AG18" s="279"/>
      <c r="AH18" s="276"/>
      <c r="AI18" s="276"/>
      <c r="AJ18" s="276"/>
      <c r="AK18" s="276"/>
      <c r="AL18" s="276"/>
      <c r="AM18" s="276"/>
      <c r="AN18" s="276"/>
      <c r="AO18" s="276"/>
      <c r="AP18" s="276"/>
      <c r="AQ18" s="276"/>
      <c r="AR18" s="276"/>
      <c r="AS18" s="276"/>
      <c r="AT18" s="277"/>
      <c r="AU18" s="277"/>
      <c r="AV18" s="277"/>
      <c r="AW18" s="276"/>
      <c r="AX18" s="276"/>
      <c r="AY18" s="276"/>
      <c r="AZ18" s="276"/>
      <c r="BA18" s="276"/>
      <c r="BB18" s="276"/>
      <c r="BC18" s="276"/>
      <c r="BD18" s="277"/>
      <c r="BE18" s="277"/>
      <c r="BF18" s="277"/>
      <c r="BG18" s="277"/>
      <c r="BH18" s="277"/>
      <c r="BI18" s="277"/>
      <c r="BJ18" s="277"/>
      <c r="BK18" s="278"/>
      <c r="BL18" s="276"/>
      <c r="BM18" s="276"/>
      <c r="BN18" s="278"/>
      <c r="BO18" s="278"/>
      <c r="BP18" s="276"/>
      <c r="BQ18" s="276"/>
      <c r="BR18" s="276"/>
      <c r="BS18" s="276"/>
      <c r="BT18" s="276"/>
      <c r="BU18" s="276"/>
      <c r="BV18" s="276"/>
      <c r="BW18" s="276"/>
      <c r="BX18" s="276"/>
      <c r="BY18" s="276"/>
      <c r="BZ18" s="276"/>
      <c r="CA18" s="276"/>
      <c r="CB18" s="276"/>
      <c r="CC18" s="277"/>
      <c r="CD18" s="277"/>
      <c r="CE18" s="278"/>
      <c r="CF18" s="278"/>
      <c r="CG18" s="277"/>
      <c r="CH18" s="276"/>
      <c r="CI18" s="276"/>
      <c r="CJ18" s="279"/>
      <c r="CK18" s="276"/>
      <c r="CL18" s="276"/>
      <c r="CM18" s="276"/>
      <c r="CN18" s="276"/>
      <c r="CO18" s="276"/>
      <c r="CP18" s="276"/>
      <c r="CQ18" s="276"/>
      <c r="CR18" s="276"/>
      <c r="CS18" s="276"/>
      <c r="CT18" s="276"/>
      <c r="CU18" s="276"/>
      <c r="CV18" s="276"/>
      <c r="CW18" s="277"/>
      <c r="CX18" s="279"/>
      <c r="CY18" s="277"/>
      <c r="CZ18" s="276"/>
      <c r="DA18" s="276"/>
      <c r="DB18" s="279"/>
      <c r="DC18" s="276"/>
      <c r="DD18" s="276"/>
      <c r="DE18" s="276"/>
      <c r="DF18" s="276"/>
      <c r="DG18" s="276"/>
      <c r="DH18" s="276"/>
      <c r="DI18" s="277"/>
      <c r="DJ18" s="277"/>
      <c r="DK18" s="277"/>
      <c r="DL18" s="276"/>
      <c r="DM18" s="276"/>
      <c r="DN18" s="276"/>
      <c r="DO18" s="276"/>
      <c r="DP18" s="276"/>
      <c r="DQ18" s="276"/>
      <c r="DR18" s="276"/>
      <c r="DS18" s="276"/>
      <c r="DT18" s="276"/>
      <c r="DU18" s="276"/>
      <c r="DV18" s="276"/>
      <c r="DW18" s="276"/>
      <c r="DX18" s="276"/>
      <c r="DY18" s="279"/>
      <c r="DZ18" s="279"/>
      <c r="EA18" s="279"/>
      <c r="EB18" s="279"/>
      <c r="EC18" s="279"/>
      <c r="ED18" s="276"/>
      <c r="EE18" s="276"/>
      <c r="EF18" s="276"/>
      <c r="EG18" s="276"/>
      <c r="EH18" s="276"/>
      <c r="EI18" s="276"/>
      <c r="EJ18" s="276"/>
      <c r="EK18" s="276"/>
      <c r="EL18" s="276"/>
      <c r="EM18" s="276"/>
      <c r="EN18" s="276"/>
      <c r="EO18" s="276"/>
      <c r="EP18" s="276"/>
      <c r="EQ18" s="276"/>
      <c r="ER18" s="276"/>
      <c r="ES18" s="279"/>
      <c r="ET18" s="276"/>
      <c r="EU18" s="276"/>
      <c r="EV18" s="276"/>
      <c r="EW18" s="279"/>
      <c r="EX18" s="279"/>
      <c r="EY18" s="279"/>
      <c r="EZ18" s="279"/>
      <c r="FA18" s="279"/>
      <c r="FB18" s="279"/>
      <c r="FC18" s="279"/>
      <c r="FD18" s="279"/>
      <c r="FE18" s="279"/>
      <c r="FF18" s="279"/>
      <c r="FG18" s="279"/>
      <c r="FH18" s="279"/>
      <c r="FI18" s="279"/>
      <c r="FJ18" s="279"/>
      <c r="FK18" s="279"/>
      <c r="FL18" s="279"/>
      <c r="FM18" s="279">
        <f>'4.'!I433</f>
        <v>0</v>
      </c>
      <c r="FN18" s="279">
        <f>'4.'!I435</f>
        <v>0</v>
      </c>
      <c r="FO18" s="279">
        <f>'4.'!I460</f>
        <v>0</v>
      </c>
      <c r="FP18" s="279">
        <f>'4.'!I437</f>
        <v>0</v>
      </c>
      <c r="FQ18" s="276">
        <f>'4.'!AS444</f>
        <v>0</v>
      </c>
      <c r="FR18" s="276">
        <f>'4.'!AS445</f>
        <v>0</v>
      </c>
      <c r="FS18" s="276">
        <f>'4.'!AS446</f>
        <v>0</v>
      </c>
      <c r="FT18" s="276">
        <f>'4.'!AS447</f>
        <v>0</v>
      </c>
      <c r="FU18" s="276">
        <f>'4.'!AS448</f>
        <v>0</v>
      </c>
      <c r="FV18" s="276">
        <f>'4.'!AS449</f>
        <v>0</v>
      </c>
      <c r="FW18" s="276">
        <f>'4.'!AT437</f>
        <v>0</v>
      </c>
      <c r="FX18" s="276">
        <f>'4.'!AT444</f>
        <v>0</v>
      </c>
      <c r="FY18" s="276">
        <f>'4.'!AT445</f>
        <v>0</v>
      </c>
      <c r="FZ18" s="276">
        <f>'4.'!AT446</f>
        <v>0</v>
      </c>
      <c r="GA18" s="276">
        <f>'4.'!AT447</f>
        <v>0</v>
      </c>
      <c r="GB18" s="276">
        <f>'4.'!AT448</f>
        <v>0</v>
      </c>
      <c r="GC18" s="276">
        <f>'4.'!AT449</f>
        <v>0</v>
      </c>
      <c r="GD18" s="276"/>
      <c r="GE18" s="276"/>
      <c r="GF18" s="276"/>
      <c r="GG18" s="276"/>
      <c r="GH18" s="279"/>
      <c r="GI18" s="277"/>
      <c r="GJ18" s="277"/>
      <c r="GK18" s="277"/>
      <c r="GL18" s="277"/>
      <c r="GM18" s="277"/>
      <c r="GN18" s="277"/>
      <c r="GO18" s="277"/>
      <c r="GP18" s="277"/>
      <c r="GQ18" s="277"/>
      <c r="GR18" s="277"/>
      <c r="GS18" s="277"/>
      <c r="GT18" s="277"/>
      <c r="GU18" s="277"/>
      <c r="GV18" s="277"/>
      <c r="GW18" s="277"/>
      <c r="GX18" s="277"/>
      <c r="GY18" s="277"/>
      <c r="GZ18" s="277"/>
      <c r="HA18" s="277"/>
      <c r="HB18" s="277"/>
      <c r="HC18" s="277"/>
      <c r="HD18" s="277"/>
      <c r="HE18" s="277"/>
      <c r="HF18" s="277"/>
      <c r="HG18" s="277"/>
      <c r="HH18" s="277"/>
      <c r="HI18" s="277"/>
      <c r="HJ18" s="277"/>
      <c r="HK18" s="277"/>
      <c r="HL18" s="277"/>
      <c r="HM18" s="277"/>
      <c r="HN18" s="277"/>
      <c r="HO18" s="277"/>
      <c r="HP18" s="277"/>
      <c r="HQ18" s="277"/>
      <c r="HR18" s="277"/>
      <c r="HS18" s="277"/>
      <c r="HT18" s="277"/>
      <c r="HU18" s="277"/>
      <c r="HV18" s="277"/>
      <c r="HW18" s="277"/>
      <c r="HX18" s="277"/>
      <c r="HY18" s="277"/>
      <c r="HZ18" s="277"/>
      <c r="IA18" s="277"/>
      <c r="IB18" s="277"/>
      <c r="IC18" s="277"/>
      <c r="ID18" s="277"/>
      <c r="IE18" s="277"/>
    </row>
    <row r="19" spans="1:239" s="281" customFormat="1" ht="14.1" customHeight="1" x14ac:dyDescent="0.2">
      <c r="A19" s="276" t="str">
        <f>'2.'!D8</f>
        <v>HAT-14-01</v>
      </c>
      <c r="B19" s="277" t="str">
        <f>'2.'!J8</f>
        <v>0380</v>
      </c>
      <c r="C19" s="277" t="s">
        <v>862</v>
      </c>
      <c r="D19" s="276"/>
      <c r="E19" s="276"/>
      <c r="F19" s="276"/>
      <c r="G19" s="276"/>
      <c r="H19" s="278"/>
      <c r="I19" s="278"/>
      <c r="J19" s="278"/>
      <c r="K19" s="278"/>
      <c r="L19" s="278"/>
      <c r="M19" s="278"/>
      <c r="N19" s="278"/>
      <c r="O19" s="278"/>
      <c r="P19" s="278"/>
      <c r="Q19" s="278"/>
      <c r="R19" s="278"/>
      <c r="S19" s="278"/>
      <c r="T19" s="278"/>
      <c r="U19" s="278"/>
      <c r="V19" s="278"/>
      <c r="W19" s="278"/>
      <c r="X19" s="278"/>
      <c r="Y19" s="278"/>
      <c r="Z19" s="278"/>
      <c r="AA19" s="278"/>
      <c r="AB19" s="277"/>
      <c r="AC19" s="277"/>
      <c r="AD19" s="277"/>
      <c r="AE19" s="276"/>
      <c r="AF19" s="276"/>
      <c r="AG19" s="279"/>
      <c r="AH19" s="276"/>
      <c r="AI19" s="276"/>
      <c r="AJ19" s="276"/>
      <c r="AK19" s="276"/>
      <c r="AL19" s="276"/>
      <c r="AM19" s="276"/>
      <c r="AN19" s="276"/>
      <c r="AO19" s="276"/>
      <c r="AP19" s="276"/>
      <c r="AQ19" s="276"/>
      <c r="AR19" s="276"/>
      <c r="AS19" s="276"/>
      <c r="AT19" s="277"/>
      <c r="AU19" s="277"/>
      <c r="AV19" s="277"/>
      <c r="AW19" s="276"/>
      <c r="AX19" s="276"/>
      <c r="AY19" s="276"/>
      <c r="AZ19" s="276"/>
      <c r="BA19" s="276"/>
      <c r="BB19" s="276"/>
      <c r="BC19" s="276"/>
      <c r="BD19" s="277"/>
      <c r="BE19" s="277"/>
      <c r="BF19" s="277"/>
      <c r="BG19" s="277"/>
      <c r="BH19" s="277"/>
      <c r="BI19" s="277"/>
      <c r="BJ19" s="277"/>
      <c r="BK19" s="278"/>
      <c r="BL19" s="276"/>
      <c r="BM19" s="276"/>
      <c r="BN19" s="278"/>
      <c r="BO19" s="278"/>
      <c r="BP19" s="276"/>
      <c r="BQ19" s="276"/>
      <c r="BR19" s="276"/>
      <c r="BS19" s="276"/>
      <c r="BT19" s="276"/>
      <c r="BU19" s="276"/>
      <c r="BV19" s="276"/>
      <c r="BW19" s="276"/>
      <c r="BX19" s="276"/>
      <c r="BY19" s="276"/>
      <c r="BZ19" s="276"/>
      <c r="CA19" s="276"/>
      <c r="CB19" s="276"/>
      <c r="CC19" s="277"/>
      <c r="CD19" s="277"/>
      <c r="CE19" s="278"/>
      <c r="CF19" s="278"/>
      <c r="CG19" s="277"/>
      <c r="CH19" s="276"/>
      <c r="CI19" s="276"/>
      <c r="CJ19" s="279"/>
      <c r="CK19" s="276"/>
      <c r="CL19" s="276"/>
      <c r="CM19" s="276"/>
      <c r="CN19" s="276"/>
      <c r="CO19" s="276"/>
      <c r="CP19" s="276"/>
      <c r="CQ19" s="276"/>
      <c r="CR19" s="276"/>
      <c r="CS19" s="276"/>
      <c r="CT19" s="276"/>
      <c r="CU19" s="276"/>
      <c r="CV19" s="276"/>
      <c r="CW19" s="277"/>
      <c r="CX19" s="279"/>
      <c r="CY19" s="277"/>
      <c r="CZ19" s="276"/>
      <c r="DA19" s="276"/>
      <c r="DB19" s="279"/>
      <c r="DC19" s="276"/>
      <c r="DD19" s="276"/>
      <c r="DE19" s="276"/>
      <c r="DF19" s="276"/>
      <c r="DG19" s="276"/>
      <c r="DH19" s="276"/>
      <c r="DI19" s="277"/>
      <c r="DJ19" s="277"/>
      <c r="DK19" s="277"/>
      <c r="DL19" s="276"/>
      <c r="DM19" s="276"/>
      <c r="DN19" s="276"/>
      <c r="DO19" s="276"/>
      <c r="DP19" s="276"/>
      <c r="DQ19" s="276"/>
      <c r="DR19" s="276"/>
      <c r="DS19" s="276"/>
      <c r="DT19" s="276"/>
      <c r="DU19" s="276"/>
      <c r="DV19" s="276"/>
      <c r="DW19" s="276"/>
      <c r="DX19" s="276"/>
      <c r="DY19" s="279"/>
      <c r="DZ19" s="279"/>
      <c r="EA19" s="279"/>
      <c r="EB19" s="279"/>
      <c r="EC19" s="279"/>
      <c r="ED19" s="276"/>
      <c r="EE19" s="276"/>
      <c r="EF19" s="276"/>
      <c r="EG19" s="276"/>
      <c r="EH19" s="276"/>
      <c r="EI19" s="276"/>
      <c r="EJ19" s="276"/>
      <c r="EK19" s="276"/>
      <c r="EL19" s="276"/>
      <c r="EM19" s="276"/>
      <c r="EN19" s="276"/>
      <c r="EO19" s="276"/>
      <c r="EP19" s="276"/>
      <c r="EQ19" s="276"/>
      <c r="ER19" s="276"/>
      <c r="ES19" s="279"/>
      <c r="ET19" s="276"/>
      <c r="EU19" s="276"/>
      <c r="EV19" s="276"/>
      <c r="EW19" s="279"/>
      <c r="EX19" s="279"/>
      <c r="EY19" s="279"/>
      <c r="EZ19" s="279"/>
      <c r="FA19" s="279"/>
      <c r="FB19" s="279"/>
      <c r="FC19" s="279"/>
      <c r="FD19" s="279"/>
      <c r="FE19" s="279"/>
      <c r="FF19" s="279"/>
      <c r="FG19" s="279"/>
      <c r="FH19" s="279"/>
      <c r="FI19" s="279"/>
      <c r="FJ19" s="279"/>
      <c r="FK19" s="279"/>
      <c r="FL19" s="279"/>
      <c r="FM19" s="279">
        <f>'4.'!I463</f>
        <v>0</v>
      </c>
      <c r="FN19" s="279">
        <f>'4.'!I465</f>
        <v>0</v>
      </c>
      <c r="FO19" s="279"/>
      <c r="FP19" s="279">
        <f>'4.'!I467</f>
        <v>0</v>
      </c>
      <c r="FQ19" s="276">
        <f>'4.'!AS474</f>
        <v>0</v>
      </c>
      <c r="FR19" s="276">
        <f>'4.'!AS475</f>
        <v>0</v>
      </c>
      <c r="FS19" s="276">
        <f>'4.'!AS476</f>
        <v>0</v>
      </c>
      <c r="FT19" s="276">
        <f>'4.'!AS477</f>
        <v>0</v>
      </c>
      <c r="FU19" s="276">
        <f>'4.'!AS478</f>
        <v>0</v>
      </c>
      <c r="FV19" s="276">
        <f>'4.'!AS479</f>
        <v>0</v>
      </c>
      <c r="FW19" s="276">
        <f>'4.'!AT467</f>
        <v>0</v>
      </c>
      <c r="FX19" s="276">
        <f>'4.'!AT474</f>
        <v>0</v>
      </c>
      <c r="FY19" s="276">
        <f>'4.'!AT475</f>
        <v>0</v>
      </c>
      <c r="FZ19" s="276">
        <f>'4.'!AT476</f>
        <v>0</v>
      </c>
      <c r="GA19" s="276">
        <f>'4.'!AT477</f>
        <v>0</v>
      </c>
      <c r="GB19" s="276">
        <f>'4.'!AT478</f>
        <v>0</v>
      </c>
      <c r="GC19" s="276">
        <f>'4.'!AT479</f>
        <v>0</v>
      </c>
      <c r="GD19" s="276"/>
      <c r="GE19" s="276"/>
      <c r="GF19" s="276"/>
      <c r="GG19" s="276"/>
      <c r="GH19" s="279"/>
      <c r="GI19" s="277"/>
      <c r="GJ19" s="277"/>
      <c r="GK19" s="277"/>
      <c r="GL19" s="277"/>
      <c r="GM19" s="277"/>
      <c r="GN19" s="277"/>
      <c r="GO19" s="277"/>
      <c r="GP19" s="277"/>
      <c r="GQ19" s="277"/>
      <c r="GR19" s="277"/>
      <c r="GS19" s="277"/>
      <c r="GT19" s="277"/>
      <c r="GU19" s="277"/>
      <c r="GV19" s="277"/>
      <c r="GW19" s="277"/>
      <c r="GX19" s="277"/>
      <c r="GY19" s="277"/>
      <c r="GZ19" s="277"/>
      <c r="HA19" s="277"/>
      <c r="HB19" s="277"/>
      <c r="HC19" s="277"/>
      <c r="HD19" s="277"/>
      <c r="HE19" s="277"/>
      <c r="HF19" s="277"/>
      <c r="HG19" s="277"/>
      <c r="HH19" s="277"/>
      <c r="HI19" s="277"/>
      <c r="HJ19" s="277"/>
      <c r="HK19" s="277"/>
      <c r="HL19" s="277"/>
      <c r="HM19" s="277"/>
      <c r="HN19" s="277"/>
      <c r="HO19" s="277"/>
      <c r="HP19" s="277"/>
      <c r="HQ19" s="277"/>
      <c r="HR19" s="277"/>
      <c r="HS19" s="277"/>
      <c r="HT19" s="277"/>
      <c r="HU19" s="277"/>
      <c r="HV19" s="277"/>
      <c r="HW19" s="277"/>
      <c r="HX19" s="277"/>
      <c r="HY19" s="277"/>
      <c r="HZ19" s="277"/>
      <c r="IA19" s="277"/>
      <c r="IB19" s="277"/>
      <c r="IC19" s="277"/>
      <c r="ID19" s="277"/>
      <c r="IE19" s="277"/>
    </row>
    <row r="20" spans="1:239" s="281" customFormat="1" ht="14.1" customHeight="1" x14ac:dyDescent="0.2">
      <c r="A20" s="276" t="str">
        <f>'2.'!D8</f>
        <v>HAT-14-01</v>
      </c>
      <c r="B20" s="277" t="str">
        <f>'2.'!J8</f>
        <v>0380</v>
      </c>
      <c r="C20" s="277" t="s">
        <v>862</v>
      </c>
      <c r="D20" s="276"/>
      <c r="E20" s="276"/>
      <c r="F20" s="276"/>
      <c r="G20" s="276"/>
      <c r="H20" s="278"/>
      <c r="I20" s="278"/>
      <c r="J20" s="278"/>
      <c r="K20" s="278"/>
      <c r="L20" s="278"/>
      <c r="M20" s="278"/>
      <c r="N20" s="278"/>
      <c r="O20" s="278"/>
      <c r="P20" s="278"/>
      <c r="Q20" s="278"/>
      <c r="R20" s="278"/>
      <c r="S20" s="278"/>
      <c r="T20" s="278"/>
      <c r="U20" s="278"/>
      <c r="V20" s="278"/>
      <c r="W20" s="278"/>
      <c r="X20" s="278"/>
      <c r="Y20" s="278"/>
      <c r="Z20" s="278"/>
      <c r="AA20" s="278"/>
      <c r="AB20" s="277"/>
      <c r="AC20" s="277"/>
      <c r="AD20" s="277"/>
      <c r="AE20" s="276"/>
      <c r="AF20" s="276"/>
      <c r="AG20" s="279"/>
      <c r="AH20" s="276"/>
      <c r="AI20" s="276"/>
      <c r="AJ20" s="276"/>
      <c r="AK20" s="276"/>
      <c r="AL20" s="276"/>
      <c r="AM20" s="276"/>
      <c r="AN20" s="276"/>
      <c r="AO20" s="276"/>
      <c r="AP20" s="276"/>
      <c r="AQ20" s="276"/>
      <c r="AR20" s="276"/>
      <c r="AS20" s="276"/>
      <c r="AT20" s="277"/>
      <c r="AU20" s="277"/>
      <c r="AV20" s="277"/>
      <c r="AW20" s="276"/>
      <c r="AX20" s="276"/>
      <c r="AY20" s="276"/>
      <c r="AZ20" s="276"/>
      <c r="BA20" s="276"/>
      <c r="BB20" s="276"/>
      <c r="BC20" s="276"/>
      <c r="BD20" s="277"/>
      <c r="BE20" s="277"/>
      <c r="BF20" s="277"/>
      <c r="BG20" s="277"/>
      <c r="BH20" s="277"/>
      <c r="BI20" s="277"/>
      <c r="BJ20" s="277"/>
      <c r="BK20" s="278"/>
      <c r="BL20" s="276"/>
      <c r="BM20" s="276"/>
      <c r="BN20" s="278"/>
      <c r="BO20" s="278"/>
      <c r="BP20" s="276"/>
      <c r="BQ20" s="276"/>
      <c r="BR20" s="276"/>
      <c r="BS20" s="276"/>
      <c r="BT20" s="276"/>
      <c r="BU20" s="276"/>
      <c r="BV20" s="276"/>
      <c r="BW20" s="276"/>
      <c r="BX20" s="276"/>
      <c r="BY20" s="276"/>
      <c r="BZ20" s="276"/>
      <c r="CA20" s="276"/>
      <c r="CB20" s="276"/>
      <c r="CC20" s="277"/>
      <c r="CD20" s="277"/>
      <c r="CE20" s="278"/>
      <c r="CF20" s="278"/>
      <c r="CG20" s="277"/>
      <c r="CH20" s="276"/>
      <c r="CI20" s="276"/>
      <c r="CJ20" s="279"/>
      <c r="CK20" s="276"/>
      <c r="CL20" s="276"/>
      <c r="CM20" s="276"/>
      <c r="CN20" s="276"/>
      <c r="CO20" s="276"/>
      <c r="CP20" s="276"/>
      <c r="CQ20" s="276"/>
      <c r="CR20" s="276"/>
      <c r="CS20" s="276"/>
      <c r="CT20" s="276"/>
      <c r="CU20" s="276"/>
      <c r="CV20" s="276"/>
      <c r="CW20" s="277"/>
      <c r="CX20" s="279"/>
      <c r="CY20" s="277"/>
      <c r="CZ20" s="276"/>
      <c r="DA20" s="276"/>
      <c r="DB20" s="279"/>
      <c r="DC20" s="276"/>
      <c r="DD20" s="276"/>
      <c r="DE20" s="276"/>
      <c r="DF20" s="276"/>
      <c r="DG20" s="276"/>
      <c r="DH20" s="276"/>
      <c r="DI20" s="277"/>
      <c r="DJ20" s="277"/>
      <c r="DK20" s="277"/>
      <c r="DL20" s="276"/>
      <c r="DM20" s="276"/>
      <c r="DN20" s="276"/>
      <c r="DO20" s="276"/>
      <c r="DP20" s="276"/>
      <c r="DQ20" s="276"/>
      <c r="DR20" s="276"/>
      <c r="DS20" s="276"/>
      <c r="DT20" s="276"/>
      <c r="DU20" s="276"/>
      <c r="DV20" s="276"/>
      <c r="DW20" s="276"/>
      <c r="DX20" s="276"/>
      <c r="DY20" s="279"/>
      <c r="DZ20" s="279"/>
      <c r="EA20" s="279"/>
      <c r="EB20" s="279"/>
      <c r="EC20" s="279"/>
      <c r="ED20" s="276"/>
      <c r="EE20" s="276"/>
      <c r="EF20" s="276"/>
      <c r="EG20" s="276"/>
      <c r="EH20" s="276"/>
      <c r="EI20" s="276"/>
      <c r="EJ20" s="276"/>
      <c r="EK20" s="276"/>
      <c r="EL20" s="276"/>
      <c r="EM20" s="276"/>
      <c r="EN20" s="276"/>
      <c r="EO20" s="276"/>
      <c r="EP20" s="276"/>
      <c r="EQ20" s="276"/>
      <c r="ER20" s="276"/>
      <c r="ES20" s="279"/>
      <c r="ET20" s="276"/>
      <c r="EU20" s="276"/>
      <c r="EV20" s="276"/>
      <c r="EW20" s="279"/>
      <c r="EX20" s="279"/>
      <c r="EY20" s="279"/>
      <c r="EZ20" s="279"/>
      <c r="FA20" s="279"/>
      <c r="FB20" s="279"/>
      <c r="FC20" s="279"/>
      <c r="FD20" s="279"/>
      <c r="FE20" s="279"/>
      <c r="FF20" s="279"/>
      <c r="FG20" s="279"/>
      <c r="FH20" s="279"/>
      <c r="FI20" s="279"/>
      <c r="FJ20" s="279"/>
      <c r="FK20" s="279"/>
      <c r="FL20" s="279"/>
      <c r="FM20" s="279">
        <f>'4.'!I490</f>
        <v>0</v>
      </c>
      <c r="FN20" s="279">
        <f>'4.'!I492</f>
        <v>0</v>
      </c>
      <c r="FO20" s="279"/>
      <c r="FP20" s="279">
        <f>'4.'!I494</f>
        <v>0</v>
      </c>
      <c r="FQ20" s="276">
        <f>'4.'!AS501</f>
        <v>0</v>
      </c>
      <c r="FR20" s="276">
        <f>'4.'!AS502</f>
        <v>0</v>
      </c>
      <c r="FS20" s="276">
        <f>'4.'!AS503</f>
        <v>0</v>
      </c>
      <c r="FT20" s="276">
        <f>'4.'!AS504</f>
        <v>0</v>
      </c>
      <c r="FU20" s="276">
        <f>'4.'!AS505</f>
        <v>0</v>
      </c>
      <c r="FV20" s="276">
        <f>'4.'!AS506</f>
        <v>0</v>
      </c>
      <c r="FW20" s="276">
        <f>'4.'!AT494</f>
        <v>0</v>
      </c>
      <c r="FX20" s="276">
        <f>'4.'!AT501</f>
        <v>0</v>
      </c>
      <c r="FY20" s="276">
        <f>'4.'!AT502</f>
        <v>0</v>
      </c>
      <c r="FZ20" s="276">
        <f>'4.'!AT503</f>
        <v>0</v>
      </c>
      <c r="GA20" s="276">
        <f>'4.'!AT504</f>
        <v>0</v>
      </c>
      <c r="GB20" s="276">
        <f>'4.'!AT505</f>
        <v>0</v>
      </c>
      <c r="GC20" s="276">
        <f>'4.'!AT506</f>
        <v>0</v>
      </c>
      <c r="GD20" s="276"/>
      <c r="GE20" s="276"/>
      <c r="GF20" s="276"/>
      <c r="GG20" s="276"/>
      <c r="GH20" s="279"/>
      <c r="GI20" s="277"/>
      <c r="GJ20" s="277"/>
      <c r="GK20" s="277"/>
      <c r="GL20" s="277"/>
      <c r="GM20" s="277"/>
      <c r="GN20" s="277"/>
      <c r="GO20" s="277"/>
      <c r="GP20" s="277"/>
      <c r="GQ20" s="277"/>
      <c r="GR20" s="277"/>
      <c r="GS20" s="277"/>
      <c r="GT20" s="277"/>
      <c r="GU20" s="277"/>
      <c r="GV20" s="277"/>
      <c r="GW20" s="277"/>
      <c r="GX20" s="277"/>
      <c r="GY20" s="277"/>
      <c r="GZ20" s="277"/>
      <c r="HA20" s="277"/>
      <c r="HB20" s="277"/>
      <c r="HC20" s="277"/>
      <c r="HD20" s="277"/>
      <c r="HE20" s="277"/>
      <c r="HF20" s="277"/>
      <c r="HG20" s="277"/>
      <c r="HH20" s="277"/>
      <c r="HI20" s="277"/>
      <c r="HJ20" s="277"/>
      <c r="HK20" s="277"/>
      <c r="HL20" s="277"/>
      <c r="HM20" s="277"/>
      <c r="HN20" s="277"/>
      <c r="HO20" s="277"/>
      <c r="HP20" s="277"/>
      <c r="HQ20" s="277"/>
      <c r="HR20" s="277"/>
      <c r="HS20" s="277"/>
      <c r="HT20" s="277"/>
      <c r="HU20" s="277"/>
      <c r="HV20" s="277"/>
      <c r="HW20" s="277"/>
      <c r="HX20" s="277"/>
      <c r="HY20" s="277"/>
      <c r="HZ20" s="277"/>
      <c r="IA20" s="277"/>
      <c r="IB20" s="277"/>
      <c r="IC20" s="277"/>
      <c r="ID20" s="277"/>
      <c r="IE20" s="277"/>
    </row>
    <row r="21" spans="1:239" s="281" customFormat="1" ht="14.1" customHeight="1" x14ac:dyDescent="0.2">
      <c r="A21" s="276" t="str">
        <f>'2.'!D8</f>
        <v>HAT-14-01</v>
      </c>
      <c r="B21" s="277" t="str">
        <f>'2.'!J8</f>
        <v>0380</v>
      </c>
      <c r="C21" s="277" t="s">
        <v>862</v>
      </c>
      <c r="D21" s="276"/>
      <c r="E21" s="276"/>
      <c r="F21" s="276"/>
      <c r="G21" s="276"/>
      <c r="H21" s="278"/>
      <c r="I21" s="278"/>
      <c r="J21" s="278"/>
      <c r="K21" s="278"/>
      <c r="L21" s="278"/>
      <c r="M21" s="278"/>
      <c r="N21" s="278"/>
      <c r="O21" s="278"/>
      <c r="P21" s="278"/>
      <c r="Q21" s="278"/>
      <c r="R21" s="278"/>
      <c r="S21" s="278"/>
      <c r="T21" s="278"/>
      <c r="U21" s="278"/>
      <c r="V21" s="278"/>
      <c r="W21" s="278"/>
      <c r="X21" s="278"/>
      <c r="Y21" s="278"/>
      <c r="Z21" s="278"/>
      <c r="AA21" s="278"/>
      <c r="AB21" s="277"/>
      <c r="AC21" s="277"/>
      <c r="AD21" s="277"/>
      <c r="AE21" s="276"/>
      <c r="AF21" s="276"/>
      <c r="AG21" s="279"/>
      <c r="AH21" s="276"/>
      <c r="AI21" s="276"/>
      <c r="AJ21" s="276"/>
      <c r="AK21" s="276"/>
      <c r="AL21" s="276"/>
      <c r="AM21" s="276"/>
      <c r="AN21" s="276"/>
      <c r="AO21" s="276"/>
      <c r="AP21" s="276"/>
      <c r="AQ21" s="276"/>
      <c r="AR21" s="276"/>
      <c r="AS21" s="276"/>
      <c r="AT21" s="277"/>
      <c r="AU21" s="277"/>
      <c r="AV21" s="277"/>
      <c r="AW21" s="276"/>
      <c r="AX21" s="276"/>
      <c r="AY21" s="276"/>
      <c r="AZ21" s="276"/>
      <c r="BA21" s="276"/>
      <c r="BB21" s="276"/>
      <c r="BC21" s="276"/>
      <c r="BD21" s="277"/>
      <c r="BE21" s="277"/>
      <c r="BF21" s="277"/>
      <c r="BG21" s="277"/>
      <c r="BH21" s="277"/>
      <c r="BI21" s="277"/>
      <c r="BJ21" s="277"/>
      <c r="BK21" s="278"/>
      <c r="BL21" s="276"/>
      <c r="BM21" s="276"/>
      <c r="BN21" s="278"/>
      <c r="BO21" s="278"/>
      <c r="BP21" s="276"/>
      <c r="BQ21" s="276"/>
      <c r="BR21" s="276"/>
      <c r="BS21" s="276"/>
      <c r="BT21" s="276"/>
      <c r="BU21" s="276"/>
      <c r="BV21" s="276"/>
      <c r="BW21" s="276"/>
      <c r="BX21" s="276"/>
      <c r="BY21" s="276"/>
      <c r="BZ21" s="276"/>
      <c r="CA21" s="276"/>
      <c r="CB21" s="276"/>
      <c r="CC21" s="277"/>
      <c r="CD21" s="277"/>
      <c r="CE21" s="278"/>
      <c r="CF21" s="278"/>
      <c r="CG21" s="277"/>
      <c r="CH21" s="276"/>
      <c r="CI21" s="276"/>
      <c r="CJ21" s="279"/>
      <c r="CK21" s="276"/>
      <c r="CL21" s="276"/>
      <c r="CM21" s="276"/>
      <c r="CN21" s="276"/>
      <c r="CO21" s="276"/>
      <c r="CP21" s="276"/>
      <c r="CQ21" s="276"/>
      <c r="CR21" s="276"/>
      <c r="CS21" s="276"/>
      <c r="CT21" s="276"/>
      <c r="CU21" s="276"/>
      <c r="CV21" s="276"/>
      <c r="CW21" s="277"/>
      <c r="CX21" s="279"/>
      <c r="CY21" s="277"/>
      <c r="CZ21" s="276"/>
      <c r="DA21" s="276"/>
      <c r="DB21" s="279"/>
      <c r="DC21" s="276"/>
      <c r="DD21" s="276"/>
      <c r="DE21" s="276"/>
      <c r="DF21" s="276"/>
      <c r="DG21" s="276"/>
      <c r="DH21" s="276"/>
      <c r="DI21" s="277"/>
      <c r="DJ21" s="277"/>
      <c r="DK21" s="277"/>
      <c r="DL21" s="276"/>
      <c r="DM21" s="276"/>
      <c r="DN21" s="276"/>
      <c r="DO21" s="276"/>
      <c r="DP21" s="276"/>
      <c r="DQ21" s="276"/>
      <c r="DR21" s="276"/>
      <c r="DS21" s="276"/>
      <c r="DT21" s="276"/>
      <c r="DU21" s="276"/>
      <c r="DV21" s="276"/>
      <c r="DW21" s="276"/>
      <c r="DX21" s="276"/>
      <c r="DY21" s="279"/>
      <c r="DZ21" s="279"/>
      <c r="EA21" s="279"/>
      <c r="EB21" s="279"/>
      <c r="EC21" s="279"/>
      <c r="ED21" s="276"/>
      <c r="EE21" s="276"/>
      <c r="EF21" s="276"/>
      <c r="EG21" s="276"/>
      <c r="EH21" s="276"/>
      <c r="EI21" s="276"/>
      <c r="EJ21" s="276"/>
      <c r="EK21" s="276"/>
      <c r="EL21" s="276"/>
      <c r="EM21" s="276"/>
      <c r="EN21" s="276"/>
      <c r="EO21" s="276"/>
      <c r="EP21" s="276"/>
      <c r="EQ21" s="276"/>
      <c r="ER21" s="276"/>
      <c r="ES21" s="279"/>
      <c r="ET21" s="276"/>
      <c r="EU21" s="276"/>
      <c r="EV21" s="276"/>
      <c r="EW21" s="279"/>
      <c r="EX21" s="279"/>
      <c r="EY21" s="279"/>
      <c r="EZ21" s="279"/>
      <c r="FA21" s="279"/>
      <c r="FB21" s="279"/>
      <c r="FC21" s="279"/>
      <c r="FD21" s="279"/>
      <c r="FE21" s="279"/>
      <c r="FF21" s="279"/>
      <c r="FG21" s="279"/>
      <c r="FH21" s="279"/>
      <c r="FI21" s="279"/>
      <c r="FJ21" s="279"/>
      <c r="FK21" s="279"/>
      <c r="FL21" s="279"/>
      <c r="FM21" s="279">
        <f>'4.'!I517</f>
        <v>0</v>
      </c>
      <c r="FN21" s="279">
        <f>'4.'!I519</f>
        <v>0</v>
      </c>
      <c r="FO21" s="279">
        <f>'4.'!I544</f>
        <v>0</v>
      </c>
      <c r="FP21" s="279">
        <f>'4.'!I521</f>
        <v>0</v>
      </c>
      <c r="FQ21" s="276">
        <f>'4.'!AS528</f>
        <v>0</v>
      </c>
      <c r="FR21" s="276">
        <f>'4.'!AS529</f>
        <v>0</v>
      </c>
      <c r="FS21" s="276">
        <f>'4.'!AS530</f>
        <v>0</v>
      </c>
      <c r="FT21" s="276">
        <f>'4.'!AS531</f>
        <v>0</v>
      </c>
      <c r="FU21" s="276">
        <f>'4.'!AS532</f>
        <v>0</v>
      </c>
      <c r="FV21" s="276">
        <f>'4.'!AS533</f>
        <v>0</v>
      </c>
      <c r="FW21" s="276">
        <f>'4.'!AT521</f>
        <v>0</v>
      </c>
      <c r="FX21" s="276">
        <f>'4.'!AT528</f>
        <v>0</v>
      </c>
      <c r="FY21" s="276">
        <f>'4.'!AT529</f>
        <v>0</v>
      </c>
      <c r="FZ21" s="276">
        <f>'4.'!AT530</f>
        <v>0</v>
      </c>
      <c r="GA21" s="276">
        <f>'4.'!AT531</f>
        <v>0</v>
      </c>
      <c r="GB21" s="276">
        <f>'4.'!AT532</f>
        <v>0</v>
      </c>
      <c r="GC21" s="276">
        <f>'4.'!AT533</f>
        <v>0</v>
      </c>
      <c r="GD21" s="276"/>
      <c r="GE21" s="276"/>
      <c r="GF21" s="276"/>
      <c r="GG21" s="276"/>
      <c r="GH21" s="279"/>
      <c r="GI21" s="277"/>
      <c r="GJ21" s="277"/>
      <c r="GK21" s="277"/>
      <c r="GL21" s="277"/>
      <c r="GM21" s="277"/>
      <c r="GN21" s="277"/>
      <c r="GO21" s="277"/>
      <c r="GP21" s="277"/>
      <c r="GQ21" s="277"/>
      <c r="GR21" s="277"/>
      <c r="GS21" s="277"/>
      <c r="GT21" s="277"/>
      <c r="GU21" s="277"/>
      <c r="GV21" s="277"/>
      <c r="GW21" s="277"/>
      <c r="GX21" s="277"/>
      <c r="GY21" s="277"/>
      <c r="GZ21" s="277"/>
      <c r="HA21" s="277"/>
      <c r="HB21" s="277"/>
      <c r="HC21" s="277"/>
      <c r="HD21" s="277"/>
      <c r="HE21" s="277"/>
      <c r="HF21" s="277"/>
      <c r="HG21" s="277"/>
      <c r="HH21" s="277"/>
      <c r="HI21" s="277"/>
      <c r="HJ21" s="277"/>
      <c r="HK21" s="277"/>
      <c r="HL21" s="277"/>
      <c r="HM21" s="277"/>
      <c r="HN21" s="277"/>
      <c r="HO21" s="277"/>
      <c r="HP21" s="277"/>
      <c r="HQ21" s="277"/>
      <c r="HR21" s="277"/>
      <c r="HS21" s="277"/>
      <c r="HT21" s="277"/>
      <c r="HU21" s="277"/>
      <c r="HV21" s="277"/>
      <c r="HW21" s="277"/>
      <c r="HX21" s="277"/>
      <c r="HY21" s="277"/>
      <c r="HZ21" s="277"/>
      <c r="IA21" s="277"/>
      <c r="IB21" s="277"/>
      <c r="IC21" s="277"/>
      <c r="ID21" s="277"/>
      <c r="IE21" s="277"/>
    </row>
    <row r="22" spans="1:239" s="281" customFormat="1" ht="14.1" customHeight="1" x14ac:dyDescent="0.2">
      <c r="A22" s="276" t="str">
        <f>'2.'!D8</f>
        <v>HAT-14-01</v>
      </c>
      <c r="B22" s="277" t="str">
        <f>'2.'!J8</f>
        <v>0380</v>
      </c>
      <c r="C22" s="277" t="s">
        <v>862</v>
      </c>
      <c r="D22" s="276"/>
      <c r="E22" s="276"/>
      <c r="F22" s="276"/>
      <c r="G22" s="276"/>
      <c r="H22" s="278"/>
      <c r="I22" s="278"/>
      <c r="J22" s="278"/>
      <c r="K22" s="278"/>
      <c r="L22" s="278"/>
      <c r="M22" s="278"/>
      <c r="N22" s="278"/>
      <c r="O22" s="278"/>
      <c r="P22" s="278"/>
      <c r="Q22" s="278"/>
      <c r="R22" s="278"/>
      <c r="S22" s="278"/>
      <c r="T22" s="278"/>
      <c r="U22" s="278"/>
      <c r="V22" s="278"/>
      <c r="W22" s="278"/>
      <c r="X22" s="278"/>
      <c r="Y22" s="278"/>
      <c r="Z22" s="278"/>
      <c r="AA22" s="278"/>
      <c r="AB22" s="277"/>
      <c r="AC22" s="277"/>
      <c r="AD22" s="277"/>
      <c r="AE22" s="276"/>
      <c r="AF22" s="276"/>
      <c r="AG22" s="279"/>
      <c r="AH22" s="276"/>
      <c r="AI22" s="276"/>
      <c r="AJ22" s="276"/>
      <c r="AK22" s="276"/>
      <c r="AL22" s="276"/>
      <c r="AM22" s="276"/>
      <c r="AN22" s="276"/>
      <c r="AO22" s="276"/>
      <c r="AP22" s="276"/>
      <c r="AQ22" s="276"/>
      <c r="AR22" s="276"/>
      <c r="AS22" s="276"/>
      <c r="AT22" s="277"/>
      <c r="AU22" s="277"/>
      <c r="AV22" s="277"/>
      <c r="AW22" s="276"/>
      <c r="AX22" s="276"/>
      <c r="AY22" s="276"/>
      <c r="AZ22" s="276"/>
      <c r="BA22" s="276"/>
      <c r="BB22" s="276"/>
      <c r="BC22" s="276"/>
      <c r="BD22" s="277"/>
      <c r="BE22" s="277"/>
      <c r="BF22" s="277"/>
      <c r="BG22" s="277"/>
      <c r="BH22" s="277"/>
      <c r="BI22" s="277"/>
      <c r="BJ22" s="277"/>
      <c r="BK22" s="278"/>
      <c r="BL22" s="276"/>
      <c r="BM22" s="276"/>
      <c r="BN22" s="278"/>
      <c r="BO22" s="278"/>
      <c r="BP22" s="276"/>
      <c r="BQ22" s="276"/>
      <c r="BR22" s="276"/>
      <c r="BS22" s="276"/>
      <c r="BT22" s="276"/>
      <c r="BU22" s="276"/>
      <c r="BV22" s="276"/>
      <c r="BW22" s="276"/>
      <c r="BX22" s="276"/>
      <c r="BY22" s="276"/>
      <c r="BZ22" s="276"/>
      <c r="CA22" s="276"/>
      <c r="CB22" s="276"/>
      <c r="CC22" s="277"/>
      <c r="CD22" s="277"/>
      <c r="CE22" s="278"/>
      <c r="CF22" s="278"/>
      <c r="CG22" s="277"/>
      <c r="CH22" s="276"/>
      <c r="CI22" s="276"/>
      <c r="CJ22" s="279"/>
      <c r="CK22" s="276"/>
      <c r="CL22" s="276"/>
      <c r="CM22" s="276"/>
      <c r="CN22" s="276"/>
      <c r="CO22" s="276"/>
      <c r="CP22" s="276"/>
      <c r="CQ22" s="276"/>
      <c r="CR22" s="276"/>
      <c r="CS22" s="276"/>
      <c r="CT22" s="276"/>
      <c r="CU22" s="276"/>
      <c r="CV22" s="276"/>
      <c r="CW22" s="277"/>
      <c r="CX22" s="279"/>
      <c r="CY22" s="277"/>
      <c r="CZ22" s="276"/>
      <c r="DA22" s="276"/>
      <c r="DB22" s="279"/>
      <c r="DC22" s="276"/>
      <c r="DD22" s="276"/>
      <c r="DE22" s="276"/>
      <c r="DF22" s="276"/>
      <c r="DG22" s="276"/>
      <c r="DH22" s="276"/>
      <c r="DI22" s="277"/>
      <c r="DJ22" s="277"/>
      <c r="DK22" s="277"/>
      <c r="DL22" s="276"/>
      <c r="DM22" s="276"/>
      <c r="DN22" s="276"/>
      <c r="DO22" s="276"/>
      <c r="DP22" s="276"/>
      <c r="DQ22" s="276"/>
      <c r="DR22" s="276"/>
      <c r="DS22" s="276"/>
      <c r="DT22" s="276"/>
      <c r="DU22" s="276"/>
      <c r="DV22" s="276"/>
      <c r="DW22" s="276"/>
      <c r="DX22" s="276"/>
      <c r="DY22" s="279"/>
      <c r="DZ22" s="279"/>
      <c r="EA22" s="279"/>
      <c r="EB22" s="279"/>
      <c r="EC22" s="279"/>
      <c r="ED22" s="276"/>
      <c r="EE22" s="276"/>
      <c r="EF22" s="276"/>
      <c r="EG22" s="276"/>
      <c r="EH22" s="276"/>
      <c r="EI22" s="276"/>
      <c r="EJ22" s="276"/>
      <c r="EK22" s="276"/>
      <c r="EL22" s="276"/>
      <c r="EM22" s="276"/>
      <c r="EN22" s="276"/>
      <c r="EO22" s="276"/>
      <c r="EP22" s="276"/>
      <c r="EQ22" s="276"/>
      <c r="ER22" s="276"/>
      <c r="ES22" s="279"/>
      <c r="ET22" s="276"/>
      <c r="EU22" s="276"/>
      <c r="EV22" s="276"/>
      <c r="EW22" s="279"/>
      <c r="EX22" s="279"/>
      <c r="EY22" s="279"/>
      <c r="EZ22" s="279"/>
      <c r="FA22" s="279"/>
      <c r="FB22" s="279"/>
      <c r="FC22" s="279"/>
      <c r="FD22" s="279"/>
      <c r="FE22" s="279"/>
      <c r="FF22" s="279"/>
      <c r="FG22" s="279"/>
      <c r="FH22" s="279"/>
      <c r="FI22" s="279"/>
      <c r="FJ22" s="279"/>
      <c r="FK22" s="279"/>
      <c r="FL22" s="279"/>
      <c r="FM22" s="279">
        <f>'4.'!I547</f>
        <v>0</v>
      </c>
      <c r="FN22" s="279">
        <f>'4.'!I549</f>
        <v>0</v>
      </c>
      <c r="FO22" s="279"/>
      <c r="FP22" s="279">
        <f>'4.'!I551</f>
        <v>0</v>
      </c>
      <c r="FQ22" s="276">
        <f>'4.'!AS558</f>
        <v>0</v>
      </c>
      <c r="FR22" s="276">
        <f>'4.'!AS559</f>
        <v>0</v>
      </c>
      <c r="FS22" s="276">
        <f>'4.'!AS560</f>
        <v>0</v>
      </c>
      <c r="FT22" s="276">
        <f>'4.'!AS561</f>
        <v>0</v>
      </c>
      <c r="FU22" s="276">
        <f>'4.'!AS562</f>
        <v>0</v>
      </c>
      <c r="FV22" s="276">
        <f>'4.'!AS563</f>
        <v>0</v>
      </c>
      <c r="FW22" s="276">
        <f>'4.'!AT551</f>
        <v>0</v>
      </c>
      <c r="FX22" s="276">
        <f>'4.'!AT558</f>
        <v>0</v>
      </c>
      <c r="FY22" s="276">
        <f>'4.'!AT559</f>
        <v>0</v>
      </c>
      <c r="FZ22" s="276">
        <f>'4.'!AT560</f>
        <v>0</v>
      </c>
      <c r="GA22" s="276">
        <f>'4.'!AT561</f>
        <v>0</v>
      </c>
      <c r="GB22" s="276">
        <f>'4.'!AT562</f>
        <v>0</v>
      </c>
      <c r="GC22" s="276">
        <f>'4.'!AT563</f>
        <v>0</v>
      </c>
      <c r="GD22" s="276"/>
      <c r="GE22" s="276"/>
      <c r="GF22" s="276"/>
      <c r="GG22" s="276"/>
      <c r="GH22" s="279"/>
      <c r="GI22" s="277"/>
      <c r="GJ22" s="277"/>
      <c r="GK22" s="277"/>
      <c r="GL22" s="277"/>
      <c r="GM22" s="277"/>
      <c r="GN22" s="277"/>
      <c r="GO22" s="277"/>
      <c r="GP22" s="277"/>
      <c r="GQ22" s="277"/>
      <c r="GR22" s="277"/>
      <c r="GS22" s="277"/>
      <c r="GT22" s="277"/>
      <c r="GU22" s="277"/>
      <c r="GV22" s="277"/>
      <c r="GW22" s="277"/>
      <c r="GX22" s="277"/>
      <c r="GY22" s="277"/>
      <c r="GZ22" s="277"/>
      <c r="HA22" s="277"/>
      <c r="HB22" s="277"/>
      <c r="HC22" s="277"/>
      <c r="HD22" s="277"/>
      <c r="HE22" s="277"/>
      <c r="HF22" s="277"/>
      <c r="HG22" s="277"/>
      <c r="HH22" s="277"/>
      <c r="HI22" s="277"/>
      <c r="HJ22" s="277"/>
      <c r="HK22" s="277"/>
      <c r="HL22" s="277"/>
      <c r="HM22" s="277"/>
      <c r="HN22" s="277"/>
      <c r="HO22" s="277"/>
      <c r="HP22" s="277"/>
      <c r="HQ22" s="277"/>
      <c r="HR22" s="277"/>
      <c r="HS22" s="277"/>
      <c r="HT22" s="277"/>
      <c r="HU22" s="277"/>
      <c r="HV22" s="277"/>
      <c r="HW22" s="277"/>
      <c r="HX22" s="277"/>
      <c r="HY22" s="277"/>
      <c r="HZ22" s="277"/>
      <c r="IA22" s="277"/>
      <c r="IB22" s="277"/>
      <c r="IC22" s="277"/>
      <c r="ID22" s="277"/>
      <c r="IE22" s="277"/>
    </row>
    <row r="23" spans="1:239" s="281" customFormat="1" ht="14.1" customHeight="1" x14ac:dyDescent="0.2">
      <c r="A23" s="276" t="str">
        <f>'2.'!D8</f>
        <v>HAT-14-01</v>
      </c>
      <c r="B23" s="277" t="str">
        <f>'2.'!J8</f>
        <v>0380</v>
      </c>
      <c r="C23" s="277" t="s">
        <v>862</v>
      </c>
      <c r="D23" s="276"/>
      <c r="E23" s="276"/>
      <c r="F23" s="276"/>
      <c r="G23" s="276"/>
      <c r="H23" s="278"/>
      <c r="I23" s="278"/>
      <c r="J23" s="278"/>
      <c r="K23" s="278"/>
      <c r="L23" s="278"/>
      <c r="M23" s="278"/>
      <c r="N23" s="278"/>
      <c r="O23" s="278"/>
      <c r="P23" s="278"/>
      <c r="Q23" s="278"/>
      <c r="R23" s="278"/>
      <c r="S23" s="278"/>
      <c r="T23" s="278"/>
      <c r="U23" s="278"/>
      <c r="V23" s="278"/>
      <c r="W23" s="278"/>
      <c r="X23" s="278"/>
      <c r="Y23" s="278"/>
      <c r="Z23" s="278"/>
      <c r="AA23" s="278"/>
      <c r="AB23" s="277"/>
      <c r="AC23" s="277"/>
      <c r="AD23" s="277"/>
      <c r="AE23" s="276"/>
      <c r="AF23" s="276"/>
      <c r="AG23" s="279"/>
      <c r="AH23" s="276"/>
      <c r="AI23" s="276"/>
      <c r="AJ23" s="276"/>
      <c r="AK23" s="276"/>
      <c r="AL23" s="276"/>
      <c r="AM23" s="276"/>
      <c r="AN23" s="276"/>
      <c r="AO23" s="276"/>
      <c r="AP23" s="276"/>
      <c r="AQ23" s="276"/>
      <c r="AR23" s="276"/>
      <c r="AS23" s="276"/>
      <c r="AT23" s="277"/>
      <c r="AU23" s="277"/>
      <c r="AV23" s="277"/>
      <c r="AW23" s="276"/>
      <c r="AX23" s="276"/>
      <c r="AY23" s="276"/>
      <c r="AZ23" s="276"/>
      <c r="BA23" s="276"/>
      <c r="BB23" s="276"/>
      <c r="BC23" s="276"/>
      <c r="BD23" s="277"/>
      <c r="BE23" s="277"/>
      <c r="BF23" s="277"/>
      <c r="BG23" s="277"/>
      <c r="BH23" s="277"/>
      <c r="BI23" s="277"/>
      <c r="BJ23" s="277"/>
      <c r="BK23" s="278"/>
      <c r="BL23" s="276"/>
      <c r="BM23" s="276"/>
      <c r="BN23" s="278"/>
      <c r="BO23" s="278"/>
      <c r="BP23" s="276"/>
      <c r="BQ23" s="276"/>
      <c r="BR23" s="276"/>
      <c r="BS23" s="276"/>
      <c r="BT23" s="276"/>
      <c r="BU23" s="276"/>
      <c r="BV23" s="276"/>
      <c r="BW23" s="276"/>
      <c r="BX23" s="276"/>
      <c r="BY23" s="276"/>
      <c r="BZ23" s="276"/>
      <c r="CA23" s="276"/>
      <c r="CB23" s="276"/>
      <c r="CC23" s="277"/>
      <c r="CD23" s="277"/>
      <c r="CE23" s="278"/>
      <c r="CF23" s="278"/>
      <c r="CG23" s="277"/>
      <c r="CH23" s="276"/>
      <c r="CI23" s="276"/>
      <c r="CJ23" s="279"/>
      <c r="CK23" s="276"/>
      <c r="CL23" s="276"/>
      <c r="CM23" s="276"/>
      <c r="CN23" s="276"/>
      <c r="CO23" s="276"/>
      <c r="CP23" s="276"/>
      <c r="CQ23" s="276"/>
      <c r="CR23" s="276"/>
      <c r="CS23" s="276"/>
      <c r="CT23" s="276"/>
      <c r="CU23" s="276"/>
      <c r="CV23" s="276"/>
      <c r="CW23" s="277"/>
      <c r="CX23" s="279"/>
      <c r="CY23" s="277"/>
      <c r="CZ23" s="276"/>
      <c r="DA23" s="276"/>
      <c r="DB23" s="279"/>
      <c r="DC23" s="276"/>
      <c r="DD23" s="276"/>
      <c r="DE23" s="276"/>
      <c r="DF23" s="276"/>
      <c r="DG23" s="276"/>
      <c r="DH23" s="276"/>
      <c r="DI23" s="277"/>
      <c r="DJ23" s="277"/>
      <c r="DK23" s="277"/>
      <c r="DL23" s="276"/>
      <c r="DM23" s="276"/>
      <c r="DN23" s="276"/>
      <c r="DO23" s="276"/>
      <c r="DP23" s="276"/>
      <c r="DQ23" s="276"/>
      <c r="DR23" s="276"/>
      <c r="DS23" s="276"/>
      <c r="DT23" s="276"/>
      <c r="DU23" s="276"/>
      <c r="DV23" s="276"/>
      <c r="DW23" s="276"/>
      <c r="DX23" s="276"/>
      <c r="DY23" s="279"/>
      <c r="DZ23" s="279"/>
      <c r="EA23" s="279"/>
      <c r="EB23" s="279"/>
      <c r="EC23" s="279"/>
      <c r="ED23" s="276"/>
      <c r="EE23" s="276"/>
      <c r="EF23" s="276"/>
      <c r="EG23" s="276"/>
      <c r="EH23" s="276"/>
      <c r="EI23" s="276"/>
      <c r="EJ23" s="276"/>
      <c r="EK23" s="276"/>
      <c r="EL23" s="276"/>
      <c r="EM23" s="276"/>
      <c r="EN23" s="276"/>
      <c r="EO23" s="276"/>
      <c r="EP23" s="276"/>
      <c r="EQ23" s="276"/>
      <c r="ER23" s="276"/>
      <c r="ES23" s="279"/>
      <c r="ET23" s="276"/>
      <c r="EU23" s="276"/>
      <c r="EV23" s="276"/>
      <c r="EW23" s="279"/>
      <c r="EX23" s="279"/>
      <c r="EY23" s="279"/>
      <c r="EZ23" s="279"/>
      <c r="FA23" s="279"/>
      <c r="FB23" s="279"/>
      <c r="FC23" s="279"/>
      <c r="FD23" s="279"/>
      <c r="FE23" s="279"/>
      <c r="FF23" s="279"/>
      <c r="FG23" s="279"/>
      <c r="FH23" s="279"/>
      <c r="FI23" s="279"/>
      <c r="FJ23" s="279"/>
      <c r="FK23" s="279"/>
      <c r="FL23" s="279"/>
      <c r="FM23" s="279">
        <f>'4.'!I574</f>
        <v>0</v>
      </c>
      <c r="FN23" s="279">
        <f>'4.'!I576</f>
        <v>0</v>
      </c>
      <c r="FO23" s="279"/>
      <c r="FP23" s="279">
        <f>'4.'!I578</f>
        <v>0</v>
      </c>
      <c r="FQ23" s="276">
        <f>'4.'!AS585</f>
        <v>0</v>
      </c>
      <c r="FR23" s="276">
        <f>'4.'!AS586</f>
        <v>0</v>
      </c>
      <c r="FS23" s="276">
        <f>'4.'!AS587</f>
        <v>0</v>
      </c>
      <c r="FT23" s="276">
        <f>'4.'!AS588</f>
        <v>0</v>
      </c>
      <c r="FU23" s="276">
        <f>'4.'!AS589</f>
        <v>0</v>
      </c>
      <c r="FV23" s="276">
        <f>'4.'!AS590</f>
        <v>0</v>
      </c>
      <c r="FW23" s="276">
        <f>'4.'!AT578</f>
        <v>0</v>
      </c>
      <c r="FX23" s="276">
        <f>'4.'!AT585</f>
        <v>0</v>
      </c>
      <c r="FY23" s="276">
        <f>'4.'!AT586</f>
        <v>0</v>
      </c>
      <c r="FZ23" s="276">
        <f>'4.'!AT587</f>
        <v>0</v>
      </c>
      <c r="GA23" s="276">
        <f>'4.'!AT588</f>
        <v>0</v>
      </c>
      <c r="GB23" s="276">
        <f>'4.'!AT589</f>
        <v>0</v>
      </c>
      <c r="GC23" s="276">
        <f>'4.'!AT590</f>
        <v>0</v>
      </c>
      <c r="GD23" s="276"/>
      <c r="GE23" s="276"/>
      <c r="GF23" s="276"/>
      <c r="GG23" s="276"/>
      <c r="GH23" s="279"/>
      <c r="GI23" s="277"/>
      <c r="GJ23" s="277"/>
      <c r="GK23" s="277"/>
      <c r="GL23" s="277"/>
      <c r="GM23" s="277"/>
      <c r="GN23" s="277"/>
      <c r="GO23" s="277"/>
      <c r="GP23" s="277"/>
      <c r="GQ23" s="277"/>
      <c r="GR23" s="277"/>
      <c r="GS23" s="277"/>
      <c r="GT23" s="277"/>
      <c r="GU23" s="277"/>
      <c r="GV23" s="277"/>
      <c r="GW23" s="277"/>
      <c r="GX23" s="277"/>
      <c r="GY23" s="277"/>
      <c r="GZ23" s="277"/>
      <c r="HA23" s="277"/>
      <c r="HB23" s="277"/>
      <c r="HC23" s="277"/>
      <c r="HD23" s="277"/>
      <c r="HE23" s="277"/>
      <c r="HF23" s="277"/>
      <c r="HG23" s="277"/>
      <c r="HH23" s="277"/>
      <c r="HI23" s="277"/>
      <c r="HJ23" s="277"/>
      <c r="HK23" s="277"/>
      <c r="HL23" s="277"/>
      <c r="HM23" s="277"/>
      <c r="HN23" s="277"/>
      <c r="HO23" s="277"/>
      <c r="HP23" s="277"/>
      <c r="HQ23" s="277"/>
      <c r="HR23" s="277"/>
      <c r="HS23" s="277"/>
      <c r="HT23" s="277"/>
      <c r="HU23" s="277"/>
      <c r="HV23" s="277"/>
      <c r="HW23" s="277"/>
      <c r="HX23" s="277"/>
      <c r="HY23" s="277"/>
      <c r="HZ23" s="277"/>
      <c r="IA23" s="277"/>
      <c r="IB23" s="277"/>
      <c r="IC23" s="277"/>
      <c r="ID23" s="277"/>
      <c r="IE23" s="277"/>
    </row>
    <row r="24" spans="1:239" s="281" customFormat="1" ht="14.1" customHeight="1" x14ac:dyDescent="0.2">
      <c r="A24" s="276" t="str">
        <f>'2.'!D8</f>
        <v>HAT-14-01</v>
      </c>
      <c r="B24" s="277" t="str">
        <f>'2.'!J8</f>
        <v>0380</v>
      </c>
      <c r="C24" s="277" t="s">
        <v>862</v>
      </c>
      <c r="D24" s="276"/>
      <c r="E24" s="276"/>
      <c r="F24" s="276"/>
      <c r="G24" s="276"/>
      <c r="H24" s="278"/>
      <c r="I24" s="278"/>
      <c r="J24" s="278"/>
      <c r="K24" s="278"/>
      <c r="L24" s="278"/>
      <c r="M24" s="278"/>
      <c r="N24" s="278"/>
      <c r="O24" s="278"/>
      <c r="P24" s="278"/>
      <c r="Q24" s="278"/>
      <c r="R24" s="278"/>
      <c r="S24" s="278"/>
      <c r="T24" s="278"/>
      <c r="U24" s="278"/>
      <c r="V24" s="278"/>
      <c r="W24" s="278"/>
      <c r="X24" s="278"/>
      <c r="Y24" s="278"/>
      <c r="Z24" s="278"/>
      <c r="AA24" s="278"/>
      <c r="AB24" s="277"/>
      <c r="AC24" s="277"/>
      <c r="AD24" s="277"/>
      <c r="AE24" s="276"/>
      <c r="AF24" s="276"/>
      <c r="AG24" s="279"/>
      <c r="AH24" s="276"/>
      <c r="AI24" s="276"/>
      <c r="AJ24" s="276"/>
      <c r="AK24" s="276"/>
      <c r="AL24" s="276"/>
      <c r="AM24" s="276"/>
      <c r="AN24" s="276"/>
      <c r="AO24" s="276"/>
      <c r="AP24" s="276"/>
      <c r="AQ24" s="276"/>
      <c r="AR24" s="276"/>
      <c r="AS24" s="276"/>
      <c r="AT24" s="277"/>
      <c r="AU24" s="277"/>
      <c r="AV24" s="277"/>
      <c r="AW24" s="276"/>
      <c r="AX24" s="276"/>
      <c r="AY24" s="276"/>
      <c r="AZ24" s="276"/>
      <c r="BA24" s="276"/>
      <c r="BB24" s="276"/>
      <c r="BC24" s="276"/>
      <c r="BD24" s="277"/>
      <c r="BE24" s="277"/>
      <c r="BF24" s="277"/>
      <c r="BG24" s="277"/>
      <c r="BH24" s="277"/>
      <c r="BI24" s="277"/>
      <c r="BJ24" s="277"/>
      <c r="BK24" s="278"/>
      <c r="BL24" s="276"/>
      <c r="BM24" s="276"/>
      <c r="BN24" s="278"/>
      <c r="BO24" s="278"/>
      <c r="BP24" s="276"/>
      <c r="BQ24" s="276"/>
      <c r="BR24" s="276"/>
      <c r="BS24" s="276"/>
      <c r="BT24" s="276"/>
      <c r="BU24" s="276"/>
      <c r="BV24" s="276"/>
      <c r="BW24" s="276"/>
      <c r="BX24" s="276"/>
      <c r="BY24" s="276"/>
      <c r="BZ24" s="276"/>
      <c r="CA24" s="276"/>
      <c r="CB24" s="276"/>
      <c r="CC24" s="277"/>
      <c r="CD24" s="277"/>
      <c r="CE24" s="278"/>
      <c r="CF24" s="278"/>
      <c r="CG24" s="277"/>
      <c r="CH24" s="276"/>
      <c r="CI24" s="276"/>
      <c r="CJ24" s="279"/>
      <c r="CK24" s="276"/>
      <c r="CL24" s="276"/>
      <c r="CM24" s="276"/>
      <c r="CN24" s="276"/>
      <c r="CO24" s="276"/>
      <c r="CP24" s="276"/>
      <c r="CQ24" s="276"/>
      <c r="CR24" s="276"/>
      <c r="CS24" s="276"/>
      <c r="CT24" s="276"/>
      <c r="CU24" s="276"/>
      <c r="CV24" s="276"/>
      <c r="CW24" s="277"/>
      <c r="CX24" s="279"/>
      <c r="CY24" s="277"/>
      <c r="CZ24" s="276"/>
      <c r="DA24" s="276"/>
      <c r="DB24" s="279"/>
      <c r="DC24" s="276"/>
      <c r="DD24" s="276"/>
      <c r="DE24" s="276"/>
      <c r="DF24" s="276"/>
      <c r="DG24" s="276"/>
      <c r="DH24" s="276"/>
      <c r="DI24" s="277"/>
      <c r="DJ24" s="277"/>
      <c r="DK24" s="277"/>
      <c r="DL24" s="276"/>
      <c r="DM24" s="276"/>
      <c r="DN24" s="276"/>
      <c r="DO24" s="276"/>
      <c r="DP24" s="276"/>
      <c r="DQ24" s="276"/>
      <c r="DR24" s="276"/>
      <c r="DS24" s="276"/>
      <c r="DT24" s="276"/>
      <c r="DU24" s="276"/>
      <c r="DV24" s="276"/>
      <c r="DW24" s="276"/>
      <c r="DX24" s="276"/>
      <c r="DY24" s="279"/>
      <c r="DZ24" s="279"/>
      <c r="EA24" s="279"/>
      <c r="EB24" s="279"/>
      <c r="EC24" s="279"/>
      <c r="ED24" s="276"/>
      <c r="EE24" s="276"/>
      <c r="EF24" s="276"/>
      <c r="EG24" s="276"/>
      <c r="EH24" s="276"/>
      <c r="EI24" s="276"/>
      <c r="EJ24" s="276"/>
      <c r="EK24" s="276"/>
      <c r="EL24" s="276"/>
      <c r="EM24" s="276"/>
      <c r="EN24" s="276"/>
      <c r="EO24" s="276"/>
      <c r="EP24" s="276"/>
      <c r="EQ24" s="276"/>
      <c r="ER24" s="276"/>
      <c r="ES24" s="279"/>
      <c r="ET24" s="276"/>
      <c r="EU24" s="276"/>
      <c r="EV24" s="276"/>
      <c r="EW24" s="279"/>
      <c r="EX24" s="279"/>
      <c r="EY24" s="279"/>
      <c r="EZ24" s="279"/>
      <c r="FA24" s="279"/>
      <c r="FB24" s="279"/>
      <c r="FC24" s="279"/>
      <c r="FD24" s="279"/>
      <c r="FE24" s="279"/>
      <c r="FF24" s="279"/>
      <c r="FG24" s="279"/>
      <c r="FH24" s="279"/>
      <c r="FI24" s="279"/>
      <c r="FJ24" s="279"/>
      <c r="FK24" s="279"/>
      <c r="FL24" s="279"/>
      <c r="FM24" s="279">
        <f>'4.'!I601</f>
        <v>0</v>
      </c>
      <c r="FN24" s="279">
        <f>'4.'!I603</f>
        <v>0</v>
      </c>
      <c r="FO24" s="279">
        <f>'4.'!I628</f>
        <v>0</v>
      </c>
      <c r="FP24" s="279">
        <f>'4.'!I605</f>
        <v>0</v>
      </c>
      <c r="FQ24" s="276">
        <f>'4.'!AS612</f>
        <v>0</v>
      </c>
      <c r="FR24" s="276">
        <f>'4.'!AS613</f>
        <v>0</v>
      </c>
      <c r="FS24" s="276">
        <f>'4.'!AS614</f>
        <v>0</v>
      </c>
      <c r="FT24" s="276">
        <f>'4.'!AS615</f>
        <v>0</v>
      </c>
      <c r="FU24" s="276">
        <f>'4.'!AS616</f>
        <v>0</v>
      </c>
      <c r="FV24" s="276">
        <f>'4.'!AS617</f>
        <v>0</v>
      </c>
      <c r="FW24" s="276">
        <f>'4.'!AT605</f>
        <v>0</v>
      </c>
      <c r="FX24" s="276">
        <f>'4.'!AT612</f>
        <v>0</v>
      </c>
      <c r="FY24" s="276">
        <f>'4.'!AT613</f>
        <v>0</v>
      </c>
      <c r="FZ24" s="276">
        <f>'4.'!AT614</f>
        <v>0</v>
      </c>
      <c r="GA24" s="276">
        <f>'4.'!AT615</f>
        <v>0</v>
      </c>
      <c r="GB24" s="276">
        <f>'4.'!AT616</f>
        <v>0</v>
      </c>
      <c r="GC24" s="276">
        <f>'4.'!AT617</f>
        <v>0</v>
      </c>
      <c r="GD24" s="276"/>
      <c r="GE24" s="276"/>
      <c r="GF24" s="276"/>
      <c r="GG24" s="276"/>
      <c r="GH24" s="279"/>
      <c r="GI24" s="277"/>
      <c r="GJ24" s="277"/>
      <c r="GK24" s="277"/>
      <c r="GL24" s="277"/>
      <c r="GM24" s="277"/>
      <c r="GN24" s="277"/>
      <c r="GO24" s="277"/>
      <c r="GP24" s="277"/>
      <c r="GQ24" s="277"/>
      <c r="GR24" s="277"/>
      <c r="GS24" s="277"/>
      <c r="GT24" s="277"/>
      <c r="GU24" s="277"/>
      <c r="GV24" s="277"/>
      <c r="GW24" s="277"/>
      <c r="GX24" s="277"/>
      <c r="GY24" s="277"/>
      <c r="GZ24" s="277"/>
      <c r="HA24" s="277"/>
      <c r="HB24" s="277"/>
      <c r="HC24" s="277"/>
      <c r="HD24" s="277"/>
      <c r="HE24" s="277"/>
      <c r="HF24" s="277"/>
      <c r="HG24" s="277"/>
      <c r="HH24" s="277"/>
      <c r="HI24" s="277"/>
      <c r="HJ24" s="277"/>
      <c r="HK24" s="277"/>
      <c r="HL24" s="277"/>
      <c r="HM24" s="277"/>
      <c r="HN24" s="277"/>
      <c r="HO24" s="277"/>
      <c r="HP24" s="277"/>
      <c r="HQ24" s="277"/>
      <c r="HR24" s="277"/>
      <c r="HS24" s="277"/>
      <c r="HT24" s="277"/>
      <c r="HU24" s="277"/>
      <c r="HV24" s="277"/>
      <c r="HW24" s="277"/>
      <c r="HX24" s="277"/>
      <c r="HY24" s="277"/>
      <c r="HZ24" s="277"/>
      <c r="IA24" s="277"/>
      <c r="IB24" s="277"/>
      <c r="IC24" s="277"/>
      <c r="ID24" s="277"/>
      <c r="IE24" s="277"/>
    </row>
    <row r="25" spans="1:239" s="281" customFormat="1" ht="14.1" customHeight="1" x14ac:dyDescent="0.2">
      <c r="A25" s="276" t="str">
        <f>'2.'!D8</f>
        <v>HAT-14-01</v>
      </c>
      <c r="B25" s="277" t="str">
        <f>'2.'!J8</f>
        <v>0380</v>
      </c>
      <c r="C25" s="277" t="s">
        <v>862</v>
      </c>
      <c r="D25" s="276"/>
      <c r="E25" s="276"/>
      <c r="F25" s="276"/>
      <c r="G25" s="276"/>
      <c r="H25" s="278"/>
      <c r="I25" s="278"/>
      <c r="J25" s="278"/>
      <c r="K25" s="278"/>
      <c r="L25" s="278"/>
      <c r="M25" s="278"/>
      <c r="N25" s="278"/>
      <c r="O25" s="278"/>
      <c r="P25" s="278"/>
      <c r="Q25" s="278"/>
      <c r="R25" s="278"/>
      <c r="S25" s="278"/>
      <c r="T25" s="278"/>
      <c r="U25" s="278"/>
      <c r="V25" s="278"/>
      <c r="W25" s="278"/>
      <c r="X25" s="278"/>
      <c r="Y25" s="278"/>
      <c r="Z25" s="278"/>
      <c r="AA25" s="278"/>
      <c r="AB25" s="277"/>
      <c r="AC25" s="277"/>
      <c r="AD25" s="277"/>
      <c r="AE25" s="276"/>
      <c r="AF25" s="276"/>
      <c r="AG25" s="279"/>
      <c r="AH25" s="276"/>
      <c r="AI25" s="276"/>
      <c r="AJ25" s="276"/>
      <c r="AK25" s="276"/>
      <c r="AL25" s="276"/>
      <c r="AM25" s="276"/>
      <c r="AN25" s="276"/>
      <c r="AO25" s="276"/>
      <c r="AP25" s="276"/>
      <c r="AQ25" s="276"/>
      <c r="AR25" s="276"/>
      <c r="AS25" s="276"/>
      <c r="AT25" s="277"/>
      <c r="AU25" s="277"/>
      <c r="AV25" s="277"/>
      <c r="AW25" s="276"/>
      <c r="AX25" s="276"/>
      <c r="AY25" s="276"/>
      <c r="AZ25" s="276"/>
      <c r="BA25" s="276"/>
      <c r="BB25" s="276"/>
      <c r="BC25" s="276"/>
      <c r="BD25" s="277"/>
      <c r="BE25" s="277"/>
      <c r="BF25" s="277"/>
      <c r="BG25" s="277"/>
      <c r="BH25" s="277"/>
      <c r="BI25" s="277"/>
      <c r="BJ25" s="277"/>
      <c r="BK25" s="278"/>
      <c r="BL25" s="276"/>
      <c r="BM25" s="276"/>
      <c r="BN25" s="278"/>
      <c r="BO25" s="278"/>
      <c r="BP25" s="276"/>
      <c r="BQ25" s="276"/>
      <c r="BR25" s="276"/>
      <c r="BS25" s="276"/>
      <c r="BT25" s="276"/>
      <c r="BU25" s="276"/>
      <c r="BV25" s="276"/>
      <c r="BW25" s="276"/>
      <c r="BX25" s="276"/>
      <c r="BY25" s="276"/>
      <c r="BZ25" s="276"/>
      <c r="CA25" s="276"/>
      <c r="CB25" s="276"/>
      <c r="CC25" s="277"/>
      <c r="CD25" s="277"/>
      <c r="CE25" s="278"/>
      <c r="CF25" s="278"/>
      <c r="CG25" s="277"/>
      <c r="CH25" s="276"/>
      <c r="CI25" s="276"/>
      <c r="CJ25" s="279"/>
      <c r="CK25" s="276"/>
      <c r="CL25" s="276"/>
      <c r="CM25" s="276"/>
      <c r="CN25" s="276"/>
      <c r="CO25" s="276"/>
      <c r="CP25" s="276"/>
      <c r="CQ25" s="276"/>
      <c r="CR25" s="276"/>
      <c r="CS25" s="276"/>
      <c r="CT25" s="276"/>
      <c r="CU25" s="276"/>
      <c r="CV25" s="276"/>
      <c r="CW25" s="277"/>
      <c r="CX25" s="279"/>
      <c r="CY25" s="277"/>
      <c r="CZ25" s="276"/>
      <c r="DA25" s="276"/>
      <c r="DB25" s="279"/>
      <c r="DC25" s="276"/>
      <c r="DD25" s="276"/>
      <c r="DE25" s="276"/>
      <c r="DF25" s="276"/>
      <c r="DG25" s="276"/>
      <c r="DH25" s="276"/>
      <c r="DI25" s="277"/>
      <c r="DJ25" s="277"/>
      <c r="DK25" s="277"/>
      <c r="DL25" s="276"/>
      <c r="DM25" s="276"/>
      <c r="DN25" s="276"/>
      <c r="DO25" s="276"/>
      <c r="DP25" s="276"/>
      <c r="DQ25" s="276"/>
      <c r="DR25" s="276"/>
      <c r="DS25" s="276"/>
      <c r="DT25" s="276"/>
      <c r="DU25" s="276"/>
      <c r="DV25" s="276"/>
      <c r="DW25" s="276"/>
      <c r="DX25" s="276"/>
      <c r="DY25" s="279"/>
      <c r="DZ25" s="279"/>
      <c r="EA25" s="279"/>
      <c r="EB25" s="279"/>
      <c r="EC25" s="279"/>
      <c r="ED25" s="276"/>
      <c r="EE25" s="276"/>
      <c r="EF25" s="276"/>
      <c r="EG25" s="276"/>
      <c r="EH25" s="276"/>
      <c r="EI25" s="276"/>
      <c r="EJ25" s="276"/>
      <c r="EK25" s="276"/>
      <c r="EL25" s="276"/>
      <c r="EM25" s="276"/>
      <c r="EN25" s="276"/>
      <c r="EO25" s="276"/>
      <c r="EP25" s="276"/>
      <c r="EQ25" s="276"/>
      <c r="ER25" s="276"/>
      <c r="ES25" s="279"/>
      <c r="ET25" s="276"/>
      <c r="EU25" s="276"/>
      <c r="EV25" s="276"/>
      <c r="EW25" s="279"/>
      <c r="EX25" s="279"/>
      <c r="EY25" s="279"/>
      <c r="EZ25" s="279"/>
      <c r="FA25" s="279"/>
      <c r="FB25" s="279"/>
      <c r="FC25" s="279"/>
      <c r="FD25" s="279"/>
      <c r="FE25" s="279"/>
      <c r="FF25" s="279"/>
      <c r="FG25" s="279"/>
      <c r="FH25" s="279"/>
      <c r="FI25" s="279"/>
      <c r="FJ25" s="279"/>
      <c r="FK25" s="279"/>
      <c r="FL25" s="279"/>
      <c r="FM25" s="279">
        <f>'4.'!I631</f>
        <v>0</v>
      </c>
      <c r="FN25" s="279">
        <f>'4.'!I633</f>
        <v>0</v>
      </c>
      <c r="FO25" s="279"/>
      <c r="FP25" s="279">
        <f>'4.'!I635</f>
        <v>0</v>
      </c>
      <c r="FQ25" s="276">
        <f>'4.'!AS642</f>
        <v>0</v>
      </c>
      <c r="FR25" s="276">
        <f>'4.'!AS643</f>
        <v>0</v>
      </c>
      <c r="FS25" s="276">
        <f>'4.'!AS644</f>
        <v>0</v>
      </c>
      <c r="FT25" s="276">
        <f>'4.'!AS645</f>
        <v>0</v>
      </c>
      <c r="FU25" s="276">
        <f>'4.'!AS646</f>
        <v>0</v>
      </c>
      <c r="FV25" s="276">
        <f>'4.'!AS647</f>
        <v>0</v>
      </c>
      <c r="FW25" s="276">
        <f>'4.'!AT635</f>
        <v>0</v>
      </c>
      <c r="FX25" s="276">
        <f>'4.'!AT642</f>
        <v>0</v>
      </c>
      <c r="FY25" s="276">
        <f>'4.'!AT643</f>
        <v>0</v>
      </c>
      <c r="FZ25" s="276">
        <f>'4.'!AT644</f>
        <v>0</v>
      </c>
      <c r="GA25" s="276">
        <f>'4.'!AT645</f>
        <v>0</v>
      </c>
      <c r="GB25" s="276">
        <f>'4.'!AT646</f>
        <v>0</v>
      </c>
      <c r="GC25" s="276">
        <f>'4.'!AT647</f>
        <v>0</v>
      </c>
      <c r="GD25" s="276"/>
      <c r="GE25" s="276"/>
      <c r="GF25" s="276"/>
      <c r="GG25" s="276"/>
      <c r="GH25" s="279"/>
      <c r="GI25" s="277"/>
      <c r="GJ25" s="277"/>
      <c r="GK25" s="277"/>
      <c r="GL25" s="277"/>
      <c r="GM25" s="277"/>
      <c r="GN25" s="277"/>
      <c r="GO25" s="277"/>
      <c r="GP25" s="277"/>
      <c r="GQ25" s="277"/>
      <c r="GR25" s="277"/>
      <c r="GS25" s="277"/>
      <c r="GT25" s="277"/>
      <c r="GU25" s="277"/>
      <c r="GV25" s="277"/>
      <c r="GW25" s="277"/>
      <c r="GX25" s="277"/>
      <c r="GY25" s="277"/>
      <c r="GZ25" s="277"/>
      <c r="HA25" s="277"/>
      <c r="HB25" s="277"/>
      <c r="HC25" s="277"/>
      <c r="HD25" s="277"/>
      <c r="HE25" s="277"/>
      <c r="HF25" s="277"/>
      <c r="HG25" s="277"/>
      <c r="HH25" s="277"/>
      <c r="HI25" s="277"/>
      <c r="HJ25" s="277"/>
      <c r="HK25" s="277"/>
      <c r="HL25" s="277"/>
      <c r="HM25" s="277"/>
      <c r="HN25" s="277"/>
      <c r="HO25" s="277"/>
      <c r="HP25" s="277"/>
      <c r="HQ25" s="277"/>
      <c r="HR25" s="277"/>
      <c r="HS25" s="277"/>
      <c r="HT25" s="277"/>
      <c r="HU25" s="277"/>
      <c r="HV25" s="277"/>
      <c r="HW25" s="277"/>
      <c r="HX25" s="277"/>
      <c r="HY25" s="277"/>
      <c r="HZ25" s="277"/>
      <c r="IA25" s="277"/>
      <c r="IB25" s="277"/>
      <c r="IC25" s="277"/>
      <c r="ID25" s="277"/>
      <c r="IE25" s="277"/>
    </row>
    <row r="26" spans="1:239" s="281" customFormat="1" ht="14.1" customHeight="1" x14ac:dyDescent="0.2">
      <c r="A26" s="276" t="str">
        <f>'2.'!D8</f>
        <v>HAT-14-01</v>
      </c>
      <c r="B26" s="277" t="str">
        <f>'2.'!J8</f>
        <v>0380</v>
      </c>
      <c r="C26" s="277" t="s">
        <v>862</v>
      </c>
      <c r="D26" s="276"/>
      <c r="E26" s="276"/>
      <c r="F26" s="276"/>
      <c r="G26" s="276"/>
      <c r="H26" s="278"/>
      <c r="I26" s="278"/>
      <c r="J26" s="278"/>
      <c r="K26" s="278"/>
      <c r="L26" s="278"/>
      <c r="M26" s="278"/>
      <c r="N26" s="278"/>
      <c r="O26" s="278"/>
      <c r="P26" s="278"/>
      <c r="Q26" s="278"/>
      <c r="R26" s="278"/>
      <c r="S26" s="278"/>
      <c r="T26" s="278"/>
      <c r="U26" s="278"/>
      <c r="V26" s="278"/>
      <c r="W26" s="278"/>
      <c r="X26" s="278"/>
      <c r="Y26" s="278"/>
      <c r="Z26" s="278"/>
      <c r="AA26" s="278"/>
      <c r="AB26" s="277"/>
      <c r="AC26" s="277"/>
      <c r="AD26" s="277"/>
      <c r="AE26" s="276"/>
      <c r="AF26" s="276"/>
      <c r="AG26" s="279"/>
      <c r="AH26" s="276"/>
      <c r="AI26" s="276"/>
      <c r="AJ26" s="276"/>
      <c r="AK26" s="276"/>
      <c r="AL26" s="276"/>
      <c r="AM26" s="276"/>
      <c r="AN26" s="276"/>
      <c r="AO26" s="276"/>
      <c r="AP26" s="276"/>
      <c r="AQ26" s="276"/>
      <c r="AR26" s="276"/>
      <c r="AS26" s="276"/>
      <c r="AT26" s="277"/>
      <c r="AU26" s="277"/>
      <c r="AV26" s="277"/>
      <c r="AW26" s="276"/>
      <c r="AX26" s="276"/>
      <c r="AY26" s="276"/>
      <c r="AZ26" s="276"/>
      <c r="BA26" s="276"/>
      <c r="BB26" s="276"/>
      <c r="BC26" s="276"/>
      <c r="BD26" s="277"/>
      <c r="BE26" s="277"/>
      <c r="BF26" s="277"/>
      <c r="BG26" s="277"/>
      <c r="BH26" s="277"/>
      <c r="BI26" s="277"/>
      <c r="BJ26" s="277"/>
      <c r="BK26" s="278"/>
      <c r="BL26" s="276"/>
      <c r="BM26" s="276"/>
      <c r="BN26" s="278"/>
      <c r="BO26" s="278"/>
      <c r="BP26" s="276"/>
      <c r="BQ26" s="276"/>
      <c r="BR26" s="276"/>
      <c r="BS26" s="276"/>
      <c r="BT26" s="276"/>
      <c r="BU26" s="276"/>
      <c r="BV26" s="276"/>
      <c r="BW26" s="276"/>
      <c r="BX26" s="276"/>
      <c r="BY26" s="276"/>
      <c r="BZ26" s="276"/>
      <c r="CA26" s="276"/>
      <c r="CB26" s="276"/>
      <c r="CC26" s="277"/>
      <c r="CD26" s="277"/>
      <c r="CE26" s="278"/>
      <c r="CF26" s="278"/>
      <c r="CG26" s="277"/>
      <c r="CH26" s="276"/>
      <c r="CI26" s="276"/>
      <c r="CJ26" s="279"/>
      <c r="CK26" s="276"/>
      <c r="CL26" s="276"/>
      <c r="CM26" s="276"/>
      <c r="CN26" s="276"/>
      <c r="CO26" s="276"/>
      <c r="CP26" s="276"/>
      <c r="CQ26" s="276"/>
      <c r="CR26" s="276"/>
      <c r="CS26" s="276"/>
      <c r="CT26" s="276"/>
      <c r="CU26" s="276"/>
      <c r="CV26" s="276"/>
      <c r="CW26" s="277"/>
      <c r="CX26" s="279"/>
      <c r="CY26" s="277"/>
      <c r="CZ26" s="276"/>
      <c r="DA26" s="276"/>
      <c r="DB26" s="279"/>
      <c r="DC26" s="276"/>
      <c r="DD26" s="276"/>
      <c r="DE26" s="276"/>
      <c r="DF26" s="276"/>
      <c r="DG26" s="276"/>
      <c r="DH26" s="276"/>
      <c r="DI26" s="277"/>
      <c r="DJ26" s="277"/>
      <c r="DK26" s="277"/>
      <c r="DL26" s="276"/>
      <c r="DM26" s="276"/>
      <c r="DN26" s="276"/>
      <c r="DO26" s="276"/>
      <c r="DP26" s="276"/>
      <c r="DQ26" s="276"/>
      <c r="DR26" s="276"/>
      <c r="DS26" s="276"/>
      <c r="DT26" s="276"/>
      <c r="DU26" s="276"/>
      <c r="DV26" s="276"/>
      <c r="DW26" s="276"/>
      <c r="DX26" s="276"/>
      <c r="DY26" s="279"/>
      <c r="DZ26" s="279"/>
      <c r="EA26" s="279"/>
      <c r="EB26" s="279"/>
      <c r="EC26" s="279"/>
      <c r="ED26" s="276"/>
      <c r="EE26" s="276"/>
      <c r="EF26" s="276"/>
      <c r="EG26" s="276"/>
      <c r="EH26" s="276"/>
      <c r="EI26" s="276"/>
      <c r="EJ26" s="276"/>
      <c r="EK26" s="276"/>
      <c r="EL26" s="276"/>
      <c r="EM26" s="276"/>
      <c r="EN26" s="276"/>
      <c r="EO26" s="276"/>
      <c r="EP26" s="276"/>
      <c r="EQ26" s="276"/>
      <c r="ER26" s="276"/>
      <c r="ES26" s="279"/>
      <c r="ET26" s="276"/>
      <c r="EU26" s="276"/>
      <c r="EV26" s="276"/>
      <c r="EW26" s="279"/>
      <c r="EX26" s="279"/>
      <c r="EY26" s="279"/>
      <c r="EZ26" s="279"/>
      <c r="FA26" s="279"/>
      <c r="FB26" s="279"/>
      <c r="FC26" s="279"/>
      <c r="FD26" s="279"/>
      <c r="FE26" s="279"/>
      <c r="FF26" s="279"/>
      <c r="FG26" s="279"/>
      <c r="FH26" s="279"/>
      <c r="FI26" s="279"/>
      <c r="FJ26" s="279"/>
      <c r="FK26" s="279"/>
      <c r="FL26" s="279"/>
      <c r="FM26" s="279">
        <f>'4.'!I658</f>
        <v>0</v>
      </c>
      <c r="FN26" s="279">
        <f>'4.'!I660</f>
        <v>0</v>
      </c>
      <c r="FO26" s="279"/>
      <c r="FP26" s="279">
        <f>'4.'!I662</f>
        <v>0</v>
      </c>
      <c r="FQ26" s="276">
        <f>'4.'!AS669</f>
        <v>0</v>
      </c>
      <c r="FR26" s="276">
        <f>'4.'!AS670</f>
        <v>0</v>
      </c>
      <c r="FS26" s="276">
        <f>'4.'!AS671</f>
        <v>0</v>
      </c>
      <c r="FT26" s="276">
        <f>'4.'!AS672</f>
        <v>0</v>
      </c>
      <c r="FU26" s="276">
        <f>'4.'!AS673</f>
        <v>0</v>
      </c>
      <c r="FV26" s="276">
        <f>'4.'!AS674</f>
        <v>0</v>
      </c>
      <c r="FW26" s="276">
        <f>'4.'!AT662</f>
        <v>0</v>
      </c>
      <c r="FX26" s="276">
        <f>'4.'!AT669</f>
        <v>0</v>
      </c>
      <c r="FY26" s="276">
        <f>'4.'!AT670</f>
        <v>0</v>
      </c>
      <c r="FZ26" s="276">
        <f>'4.'!AT671</f>
        <v>0</v>
      </c>
      <c r="GA26" s="276">
        <f>'4.'!AT672</f>
        <v>0</v>
      </c>
      <c r="GB26" s="276">
        <f>'4.'!AT673</f>
        <v>0</v>
      </c>
      <c r="GC26" s="276">
        <f>'4.'!AT674</f>
        <v>0</v>
      </c>
      <c r="GD26" s="276"/>
      <c r="GE26" s="276"/>
      <c r="GF26" s="276"/>
      <c r="GG26" s="276"/>
      <c r="GH26" s="279"/>
      <c r="GI26" s="277"/>
      <c r="GJ26" s="277"/>
      <c r="GK26" s="277"/>
      <c r="GL26" s="277"/>
      <c r="GM26" s="277"/>
      <c r="GN26" s="277"/>
      <c r="GO26" s="277"/>
      <c r="GP26" s="277"/>
      <c r="GQ26" s="277"/>
      <c r="GR26" s="277"/>
      <c r="GS26" s="277"/>
      <c r="GT26" s="277"/>
      <c r="GU26" s="277"/>
      <c r="GV26" s="277"/>
      <c r="GW26" s="277"/>
      <c r="GX26" s="277"/>
      <c r="GY26" s="277"/>
      <c r="GZ26" s="277"/>
      <c r="HA26" s="277"/>
      <c r="HB26" s="277"/>
      <c r="HC26" s="277"/>
      <c r="HD26" s="277"/>
      <c r="HE26" s="277"/>
      <c r="HF26" s="277"/>
      <c r="HG26" s="277"/>
      <c r="HH26" s="277"/>
      <c r="HI26" s="277"/>
      <c r="HJ26" s="277"/>
      <c r="HK26" s="277"/>
      <c r="HL26" s="277"/>
      <c r="HM26" s="277"/>
      <c r="HN26" s="277"/>
      <c r="HO26" s="277"/>
      <c r="HP26" s="277"/>
      <c r="HQ26" s="277"/>
      <c r="HR26" s="277"/>
      <c r="HS26" s="277"/>
      <c r="HT26" s="277"/>
      <c r="HU26" s="277"/>
      <c r="HV26" s="277"/>
      <c r="HW26" s="277"/>
      <c r="HX26" s="277"/>
      <c r="HY26" s="277"/>
      <c r="HZ26" s="277"/>
      <c r="IA26" s="277"/>
      <c r="IB26" s="277"/>
      <c r="IC26" s="277"/>
      <c r="ID26" s="277"/>
      <c r="IE26" s="277"/>
    </row>
    <row r="27" spans="1:239" s="281" customFormat="1" ht="14.1" customHeight="1" x14ac:dyDescent="0.2">
      <c r="A27" s="276" t="str">
        <f>'2.'!D8</f>
        <v>HAT-14-01</v>
      </c>
      <c r="B27" s="277" t="str">
        <f>'2.'!J8</f>
        <v>0380</v>
      </c>
      <c r="C27" s="277" t="s">
        <v>862</v>
      </c>
      <c r="D27" s="276"/>
      <c r="E27" s="276"/>
      <c r="F27" s="276"/>
      <c r="G27" s="276"/>
      <c r="H27" s="278"/>
      <c r="I27" s="278"/>
      <c r="J27" s="278"/>
      <c r="K27" s="278"/>
      <c r="L27" s="278"/>
      <c r="M27" s="278"/>
      <c r="N27" s="278"/>
      <c r="O27" s="278"/>
      <c r="P27" s="278"/>
      <c r="Q27" s="278"/>
      <c r="R27" s="278"/>
      <c r="S27" s="278"/>
      <c r="T27" s="278"/>
      <c r="U27" s="278"/>
      <c r="V27" s="278"/>
      <c r="W27" s="278"/>
      <c r="X27" s="278"/>
      <c r="Y27" s="278"/>
      <c r="Z27" s="278"/>
      <c r="AA27" s="278"/>
      <c r="AB27" s="277"/>
      <c r="AC27" s="277"/>
      <c r="AD27" s="277"/>
      <c r="AE27" s="276"/>
      <c r="AF27" s="276"/>
      <c r="AG27" s="279"/>
      <c r="AH27" s="276"/>
      <c r="AI27" s="276"/>
      <c r="AJ27" s="276"/>
      <c r="AK27" s="276"/>
      <c r="AL27" s="276"/>
      <c r="AM27" s="276"/>
      <c r="AN27" s="276"/>
      <c r="AO27" s="276"/>
      <c r="AP27" s="276"/>
      <c r="AQ27" s="276"/>
      <c r="AR27" s="276"/>
      <c r="AS27" s="276"/>
      <c r="AT27" s="277"/>
      <c r="AU27" s="277"/>
      <c r="AV27" s="277"/>
      <c r="AW27" s="276"/>
      <c r="AX27" s="276"/>
      <c r="AY27" s="276"/>
      <c r="AZ27" s="276"/>
      <c r="BA27" s="276"/>
      <c r="BB27" s="276"/>
      <c r="BC27" s="276"/>
      <c r="BD27" s="277"/>
      <c r="BE27" s="277"/>
      <c r="BF27" s="277"/>
      <c r="BG27" s="277"/>
      <c r="BH27" s="277"/>
      <c r="BI27" s="277"/>
      <c r="BJ27" s="277"/>
      <c r="BK27" s="278"/>
      <c r="BL27" s="276"/>
      <c r="BM27" s="276"/>
      <c r="BN27" s="278"/>
      <c r="BO27" s="278"/>
      <c r="BP27" s="276"/>
      <c r="BQ27" s="276"/>
      <c r="BR27" s="276"/>
      <c r="BS27" s="276"/>
      <c r="BT27" s="276"/>
      <c r="BU27" s="276"/>
      <c r="BV27" s="276"/>
      <c r="BW27" s="276"/>
      <c r="BX27" s="276"/>
      <c r="BY27" s="276"/>
      <c r="BZ27" s="276"/>
      <c r="CA27" s="276"/>
      <c r="CB27" s="276"/>
      <c r="CC27" s="277"/>
      <c r="CD27" s="277"/>
      <c r="CE27" s="278"/>
      <c r="CF27" s="278"/>
      <c r="CG27" s="277"/>
      <c r="CH27" s="276"/>
      <c r="CI27" s="276"/>
      <c r="CJ27" s="279"/>
      <c r="CK27" s="276"/>
      <c r="CL27" s="276"/>
      <c r="CM27" s="276"/>
      <c r="CN27" s="276"/>
      <c r="CO27" s="276"/>
      <c r="CP27" s="276"/>
      <c r="CQ27" s="276"/>
      <c r="CR27" s="276"/>
      <c r="CS27" s="276"/>
      <c r="CT27" s="276"/>
      <c r="CU27" s="276"/>
      <c r="CV27" s="276"/>
      <c r="CW27" s="277"/>
      <c r="CX27" s="279"/>
      <c r="CY27" s="277"/>
      <c r="CZ27" s="276"/>
      <c r="DA27" s="276"/>
      <c r="DB27" s="279"/>
      <c r="DC27" s="276"/>
      <c r="DD27" s="276"/>
      <c r="DE27" s="276"/>
      <c r="DF27" s="276"/>
      <c r="DG27" s="276"/>
      <c r="DH27" s="276"/>
      <c r="DI27" s="277"/>
      <c r="DJ27" s="277"/>
      <c r="DK27" s="277"/>
      <c r="DL27" s="276"/>
      <c r="DM27" s="276"/>
      <c r="DN27" s="276"/>
      <c r="DO27" s="276"/>
      <c r="DP27" s="276"/>
      <c r="DQ27" s="276"/>
      <c r="DR27" s="276"/>
      <c r="DS27" s="276"/>
      <c r="DT27" s="276"/>
      <c r="DU27" s="276"/>
      <c r="DV27" s="276"/>
      <c r="DW27" s="276"/>
      <c r="DX27" s="276"/>
      <c r="DY27" s="279"/>
      <c r="DZ27" s="279"/>
      <c r="EA27" s="279"/>
      <c r="EB27" s="279"/>
      <c r="EC27" s="279"/>
      <c r="ED27" s="276"/>
      <c r="EE27" s="276"/>
      <c r="EF27" s="276"/>
      <c r="EG27" s="276"/>
      <c r="EH27" s="276"/>
      <c r="EI27" s="276"/>
      <c r="EJ27" s="276"/>
      <c r="EK27" s="276"/>
      <c r="EL27" s="276"/>
      <c r="EM27" s="276"/>
      <c r="EN27" s="276"/>
      <c r="EO27" s="276"/>
      <c r="EP27" s="276"/>
      <c r="EQ27" s="276"/>
      <c r="ER27" s="276"/>
      <c r="ES27" s="279"/>
      <c r="ET27" s="276"/>
      <c r="EU27" s="276"/>
      <c r="EV27" s="276"/>
      <c r="EW27" s="279"/>
      <c r="EX27" s="279"/>
      <c r="EY27" s="279"/>
      <c r="EZ27" s="279"/>
      <c r="FA27" s="279"/>
      <c r="FB27" s="279"/>
      <c r="FC27" s="279"/>
      <c r="FD27" s="279"/>
      <c r="FE27" s="279"/>
      <c r="FF27" s="279"/>
      <c r="FG27" s="279"/>
      <c r="FH27" s="279"/>
      <c r="FI27" s="279"/>
      <c r="FJ27" s="279"/>
      <c r="FK27" s="279"/>
      <c r="FL27" s="279"/>
      <c r="FM27" s="279">
        <f>'4.'!I685</f>
        <v>0</v>
      </c>
      <c r="FN27" s="279">
        <f>'4.'!I687</f>
        <v>0</v>
      </c>
      <c r="FO27" s="279">
        <f>'4.'!I712</f>
        <v>0</v>
      </c>
      <c r="FP27" s="279">
        <f>'4.'!I689</f>
        <v>0</v>
      </c>
      <c r="FQ27" s="276">
        <f>'4.'!AS696</f>
        <v>0</v>
      </c>
      <c r="FR27" s="276">
        <f>'4.'!AS697</f>
        <v>0</v>
      </c>
      <c r="FS27" s="276">
        <f>'4.'!AS698</f>
        <v>0</v>
      </c>
      <c r="FT27" s="276">
        <f>'4.'!AS699</f>
        <v>0</v>
      </c>
      <c r="FU27" s="276">
        <f>'4.'!AS700</f>
        <v>0</v>
      </c>
      <c r="FV27" s="276">
        <f>'4.'!AS701</f>
        <v>0</v>
      </c>
      <c r="FW27" s="276">
        <f>'4.'!AT689</f>
        <v>0</v>
      </c>
      <c r="FX27" s="276">
        <f>'4.'!AT696</f>
        <v>0</v>
      </c>
      <c r="FY27" s="276">
        <f>'4.'!AT697</f>
        <v>0</v>
      </c>
      <c r="FZ27" s="276">
        <f>'4.'!AT698</f>
        <v>0</v>
      </c>
      <c r="GA27" s="276">
        <f>'4.'!AT699</f>
        <v>0</v>
      </c>
      <c r="GB27" s="276">
        <f>'4.'!AT700</f>
        <v>0</v>
      </c>
      <c r="GC27" s="276">
        <f>'4.'!AT701</f>
        <v>0</v>
      </c>
      <c r="GD27" s="276"/>
      <c r="GE27" s="276"/>
      <c r="GF27" s="276"/>
      <c r="GG27" s="276"/>
      <c r="GH27" s="279"/>
      <c r="GI27" s="277"/>
      <c r="GJ27" s="277"/>
      <c r="GK27" s="277"/>
      <c r="GL27" s="277"/>
      <c r="GM27" s="277"/>
      <c r="GN27" s="277"/>
      <c r="GO27" s="277"/>
      <c r="GP27" s="277"/>
      <c r="GQ27" s="277"/>
      <c r="GR27" s="277"/>
      <c r="GS27" s="277"/>
      <c r="GT27" s="277"/>
      <c r="GU27" s="277"/>
      <c r="GV27" s="277"/>
      <c r="GW27" s="277"/>
      <c r="GX27" s="277"/>
      <c r="GY27" s="277"/>
      <c r="GZ27" s="277"/>
      <c r="HA27" s="277"/>
      <c r="HB27" s="277"/>
      <c r="HC27" s="277"/>
      <c r="HD27" s="277"/>
      <c r="HE27" s="277"/>
      <c r="HF27" s="277"/>
      <c r="HG27" s="277"/>
      <c r="HH27" s="277"/>
      <c r="HI27" s="277"/>
      <c r="HJ27" s="277"/>
      <c r="HK27" s="277"/>
      <c r="HL27" s="277"/>
      <c r="HM27" s="277"/>
      <c r="HN27" s="277"/>
      <c r="HO27" s="277"/>
      <c r="HP27" s="277"/>
      <c r="HQ27" s="277"/>
      <c r="HR27" s="277"/>
      <c r="HS27" s="277"/>
      <c r="HT27" s="277"/>
      <c r="HU27" s="277"/>
      <c r="HV27" s="277"/>
      <c r="HW27" s="277"/>
      <c r="HX27" s="277"/>
      <c r="HY27" s="277"/>
      <c r="HZ27" s="277"/>
      <c r="IA27" s="277"/>
      <c r="IB27" s="277"/>
      <c r="IC27" s="277"/>
      <c r="ID27" s="277"/>
      <c r="IE27" s="277"/>
    </row>
    <row r="28" spans="1:239" s="281" customFormat="1" ht="14.1" customHeight="1" x14ac:dyDescent="0.2">
      <c r="A28" s="276" t="str">
        <f>'2.'!D8</f>
        <v>HAT-14-01</v>
      </c>
      <c r="B28" s="277" t="str">
        <f>'2.'!J8</f>
        <v>0380</v>
      </c>
      <c r="C28" s="277" t="s">
        <v>862</v>
      </c>
      <c r="D28" s="276"/>
      <c r="E28" s="276"/>
      <c r="F28" s="276"/>
      <c r="G28" s="276"/>
      <c r="H28" s="278"/>
      <c r="I28" s="278"/>
      <c r="J28" s="278"/>
      <c r="K28" s="278"/>
      <c r="L28" s="278"/>
      <c r="M28" s="278"/>
      <c r="N28" s="278"/>
      <c r="O28" s="278"/>
      <c r="P28" s="278"/>
      <c r="Q28" s="278"/>
      <c r="R28" s="278"/>
      <c r="S28" s="278"/>
      <c r="T28" s="278"/>
      <c r="U28" s="278"/>
      <c r="V28" s="278"/>
      <c r="W28" s="278"/>
      <c r="X28" s="278"/>
      <c r="Y28" s="278"/>
      <c r="Z28" s="278"/>
      <c r="AA28" s="278"/>
      <c r="AB28" s="277"/>
      <c r="AC28" s="277"/>
      <c r="AD28" s="277"/>
      <c r="AE28" s="276"/>
      <c r="AF28" s="276"/>
      <c r="AG28" s="279"/>
      <c r="AH28" s="276"/>
      <c r="AI28" s="276"/>
      <c r="AJ28" s="276"/>
      <c r="AK28" s="276"/>
      <c r="AL28" s="276"/>
      <c r="AM28" s="276"/>
      <c r="AN28" s="276"/>
      <c r="AO28" s="276"/>
      <c r="AP28" s="276"/>
      <c r="AQ28" s="276"/>
      <c r="AR28" s="276"/>
      <c r="AS28" s="276"/>
      <c r="AT28" s="277"/>
      <c r="AU28" s="277"/>
      <c r="AV28" s="277"/>
      <c r="AW28" s="276"/>
      <c r="AX28" s="276"/>
      <c r="AY28" s="276"/>
      <c r="AZ28" s="276"/>
      <c r="BA28" s="276"/>
      <c r="BB28" s="276"/>
      <c r="BC28" s="276"/>
      <c r="BD28" s="277"/>
      <c r="BE28" s="277"/>
      <c r="BF28" s="277"/>
      <c r="BG28" s="277"/>
      <c r="BH28" s="277"/>
      <c r="BI28" s="277"/>
      <c r="BJ28" s="277"/>
      <c r="BK28" s="278"/>
      <c r="BL28" s="276"/>
      <c r="BM28" s="276"/>
      <c r="BN28" s="278"/>
      <c r="BO28" s="278"/>
      <c r="BP28" s="276"/>
      <c r="BQ28" s="276"/>
      <c r="BR28" s="276"/>
      <c r="BS28" s="276"/>
      <c r="BT28" s="276"/>
      <c r="BU28" s="276"/>
      <c r="BV28" s="276"/>
      <c r="BW28" s="276"/>
      <c r="BX28" s="276"/>
      <c r="BY28" s="276"/>
      <c r="BZ28" s="276"/>
      <c r="CA28" s="276"/>
      <c r="CB28" s="276"/>
      <c r="CC28" s="277"/>
      <c r="CD28" s="277"/>
      <c r="CE28" s="278"/>
      <c r="CF28" s="278"/>
      <c r="CG28" s="277"/>
      <c r="CH28" s="276"/>
      <c r="CI28" s="276"/>
      <c r="CJ28" s="279"/>
      <c r="CK28" s="276"/>
      <c r="CL28" s="276"/>
      <c r="CM28" s="276"/>
      <c r="CN28" s="276"/>
      <c r="CO28" s="276"/>
      <c r="CP28" s="276"/>
      <c r="CQ28" s="276"/>
      <c r="CR28" s="276"/>
      <c r="CS28" s="276"/>
      <c r="CT28" s="276"/>
      <c r="CU28" s="276"/>
      <c r="CV28" s="276"/>
      <c r="CW28" s="277"/>
      <c r="CX28" s="279"/>
      <c r="CY28" s="277"/>
      <c r="CZ28" s="276"/>
      <c r="DA28" s="276"/>
      <c r="DB28" s="279"/>
      <c r="DC28" s="276"/>
      <c r="DD28" s="276"/>
      <c r="DE28" s="276"/>
      <c r="DF28" s="276"/>
      <c r="DG28" s="276"/>
      <c r="DH28" s="276"/>
      <c r="DI28" s="277"/>
      <c r="DJ28" s="277"/>
      <c r="DK28" s="277"/>
      <c r="DL28" s="276"/>
      <c r="DM28" s="276"/>
      <c r="DN28" s="276"/>
      <c r="DO28" s="276"/>
      <c r="DP28" s="276"/>
      <c r="DQ28" s="276"/>
      <c r="DR28" s="276"/>
      <c r="DS28" s="276"/>
      <c r="DT28" s="276"/>
      <c r="DU28" s="276"/>
      <c r="DV28" s="276"/>
      <c r="DW28" s="276"/>
      <c r="DX28" s="276"/>
      <c r="DY28" s="279"/>
      <c r="DZ28" s="279"/>
      <c r="EA28" s="279"/>
      <c r="EB28" s="279"/>
      <c r="EC28" s="279"/>
      <c r="ED28" s="276"/>
      <c r="EE28" s="276"/>
      <c r="EF28" s="276"/>
      <c r="EG28" s="276"/>
      <c r="EH28" s="276"/>
      <c r="EI28" s="276"/>
      <c r="EJ28" s="276"/>
      <c r="EK28" s="276"/>
      <c r="EL28" s="276"/>
      <c r="EM28" s="276"/>
      <c r="EN28" s="276"/>
      <c r="EO28" s="276"/>
      <c r="EP28" s="276"/>
      <c r="EQ28" s="276"/>
      <c r="ER28" s="276"/>
      <c r="ES28" s="279"/>
      <c r="ET28" s="276"/>
      <c r="EU28" s="276"/>
      <c r="EV28" s="276"/>
      <c r="EW28" s="279"/>
      <c r="EX28" s="279"/>
      <c r="EY28" s="279"/>
      <c r="EZ28" s="279"/>
      <c r="FA28" s="279"/>
      <c r="FB28" s="279"/>
      <c r="FC28" s="279"/>
      <c r="FD28" s="279"/>
      <c r="FE28" s="279"/>
      <c r="FF28" s="279"/>
      <c r="FG28" s="279"/>
      <c r="FH28" s="279"/>
      <c r="FI28" s="279"/>
      <c r="FJ28" s="279"/>
      <c r="FK28" s="279"/>
      <c r="FL28" s="279"/>
      <c r="FM28" s="279">
        <f>'4.'!I715</f>
        <v>0</v>
      </c>
      <c r="FN28" s="279">
        <f>'4.'!I717</f>
        <v>0</v>
      </c>
      <c r="FO28" s="279"/>
      <c r="FP28" s="279">
        <f>'4.'!I719</f>
        <v>0</v>
      </c>
      <c r="FQ28" s="276">
        <f>'4.'!AS726</f>
        <v>0</v>
      </c>
      <c r="FR28" s="276">
        <f>'4.'!AS727</f>
        <v>0</v>
      </c>
      <c r="FS28" s="276">
        <f>'4.'!AS728</f>
        <v>0</v>
      </c>
      <c r="FT28" s="276">
        <f>'4.'!AS729</f>
        <v>0</v>
      </c>
      <c r="FU28" s="276">
        <f>'4.'!AS730</f>
        <v>0</v>
      </c>
      <c r="FV28" s="276">
        <f>'4.'!AS731</f>
        <v>0</v>
      </c>
      <c r="FW28" s="276">
        <f>'4.'!AT719</f>
        <v>0</v>
      </c>
      <c r="FX28" s="276">
        <f>'4.'!AT726</f>
        <v>0</v>
      </c>
      <c r="FY28" s="276">
        <f>'4.'!AT727</f>
        <v>0</v>
      </c>
      <c r="FZ28" s="276">
        <f>'4.'!AT728</f>
        <v>0</v>
      </c>
      <c r="GA28" s="276">
        <f>'4.'!AT729</f>
        <v>0</v>
      </c>
      <c r="GB28" s="276">
        <f>'4.'!AT730</f>
        <v>0</v>
      </c>
      <c r="GC28" s="276">
        <f>'4.'!AT731</f>
        <v>0</v>
      </c>
      <c r="GD28" s="276"/>
      <c r="GE28" s="276"/>
      <c r="GF28" s="276"/>
      <c r="GG28" s="276"/>
      <c r="GH28" s="279"/>
      <c r="GI28" s="277"/>
      <c r="GJ28" s="277"/>
      <c r="GK28" s="277"/>
      <c r="GL28" s="277"/>
      <c r="GM28" s="277"/>
      <c r="GN28" s="277"/>
      <c r="GO28" s="277"/>
      <c r="GP28" s="277"/>
      <c r="GQ28" s="277"/>
      <c r="GR28" s="277"/>
      <c r="GS28" s="277"/>
      <c r="GT28" s="277"/>
      <c r="GU28" s="277"/>
      <c r="GV28" s="277"/>
      <c r="GW28" s="277"/>
      <c r="GX28" s="277"/>
      <c r="GY28" s="277"/>
      <c r="GZ28" s="277"/>
      <c r="HA28" s="277"/>
      <c r="HB28" s="277"/>
      <c r="HC28" s="277"/>
      <c r="HD28" s="277"/>
      <c r="HE28" s="277"/>
      <c r="HF28" s="277"/>
      <c r="HG28" s="277"/>
      <c r="HH28" s="277"/>
      <c r="HI28" s="277"/>
      <c r="HJ28" s="277"/>
      <c r="HK28" s="277"/>
      <c r="HL28" s="277"/>
      <c r="HM28" s="277"/>
      <c r="HN28" s="277"/>
      <c r="HO28" s="277"/>
      <c r="HP28" s="277"/>
      <c r="HQ28" s="277"/>
      <c r="HR28" s="277"/>
      <c r="HS28" s="277"/>
      <c r="HT28" s="277"/>
      <c r="HU28" s="277"/>
      <c r="HV28" s="277"/>
      <c r="HW28" s="277"/>
      <c r="HX28" s="277"/>
      <c r="HY28" s="277"/>
      <c r="HZ28" s="277"/>
      <c r="IA28" s="277"/>
      <c r="IB28" s="277"/>
      <c r="IC28" s="277"/>
      <c r="ID28" s="277"/>
      <c r="IE28" s="277"/>
    </row>
    <row r="29" spans="1:239" s="281" customFormat="1" ht="14.1" customHeight="1" x14ac:dyDescent="0.2">
      <c r="A29" s="276" t="str">
        <f>'2.'!D8</f>
        <v>HAT-14-01</v>
      </c>
      <c r="B29" s="277" t="str">
        <f>'2.'!J8</f>
        <v>0380</v>
      </c>
      <c r="C29" s="277" t="s">
        <v>862</v>
      </c>
      <c r="D29" s="276"/>
      <c r="E29" s="276"/>
      <c r="F29" s="276"/>
      <c r="G29" s="276"/>
      <c r="H29" s="278"/>
      <c r="I29" s="278"/>
      <c r="J29" s="278"/>
      <c r="K29" s="278"/>
      <c r="L29" s="278"/>
      <c r="M29" s="278"/>
      <c r="N29" s="278"/>
      <c r="O29" s="278"/>
      <c r="P29" s="278"/>
      <c r="Q29" s="278"/>
      <c r="R29" s="278"/>
      <c r="S29" s="278"/>
      <c r="T29" s="278"/>
      <c r="U29" s="278"/>
      <c r="V29" s="278"/>
      <c r="W29" s="278"/>
      <c r="X29" s="278"/>
      <c r="Y29" s="278"/>
      <c r="Z29" s="278"/>
      <c r="AA29" s="278"/>
      <c r="AB29" s="277"/>
      <c r="AC29" s="277"/>
      <c r="AD29" s="277"/>
      <c r="AE29" s="276"/>
      <c r="AF29" s="276"/>
      <c r="AG29" s="279"/>
      <c r="AH29" s="276"/>
      <c r="AI29" s="276"/>
      <c r="AJ29" s="276"/>
      <c r="AK29" s="276"/>
      <c r="AL29" s="276"/>
      <c r="AM29" s="276"/>
      <c r="AN29" s="276"/>
      <c r="AO29" s="276"/>
      <c r="AP29" s="276"/>
      <c r="AQ29" s="276"/>
      <c r="AR29" s="276"/>
      <c r="AS29" s="276"/>
      <c r="AT29" s="277"/>
      <c r="AU29" s="277"/>
      <c r="AV29" s="277"/>
      <c r="AW29" s="276"/>
      <c r="AX29" s="276"/>
      <c r="AY29" s="276"/>
      <c r="AZ29" s="276"/>
      <c r="BA29" s="276"/>
      <c r="BB29" s="276"/>
      <c r="BC29" s="276"/>
      <c r="BD29" s="277"/>
      <c r="BE29" s="277"/>
      <c r="BF29" s="277"/>
      <c r="BG29" s="277"/>
      <c r="BH29" s="277"/>
      <c r="BI29" s="277"/>
      <c r="BJ29" s="277"/>
      <c r="BK29" s="278"/>
      <c r="BL29" s="276"/>
      <c r="BM29" s="276"/>
      <c r="BN29" s="278"/>
      <c r="BO29" s="278"/>
      <c r="BP29" s="276"/>
      <c r="BQ29" s="276"/>
      <c r="BR29" s="276"/>
      <c r="BS29" s="276"/>
      <c r="BT29" s="276"/>
      <c r="BU29" s="276"/>
      <c r="BV29" s="276"/>
      <c r="BW29" s="276"/>
      <c r="BX29" s="276"/>
      <c r="BY29" s="276"/>
      <c r="BZ29" s="276"/>
      <c r="CA29" s="276"/>
      <c r="CB29" s="276"/>
      <c r="CC29" s="277"/>
      <c r="CD29" s="277"/>
      <c r="CE29" s="278"/>
      <c r="CF29" s="278"/>
      <c r="CG29" s="277"/>
      <c r="CH29" s="276"/>
      <c r="CI29" s="276"/>
      <c r="CJ29" s="279"/>
      <c r="CK29" s="276"/>
      <c r="CL29" s="276"/>
      <c r="CM29" s="276"/>
      <c r="CN29" s="276"/>
      <c r="CO29" s="276"/>
      <c r="CP29" s="276"/>
      <c r="CQ29" s="276"/>
      <c r="CR29" s="276"/>
      <c r="CS29" s="276"/>
      <c r="CT29" s="276"/>
      <c r="CU29" s="276"/>
      <c r="CV29" s="276"/>
      <c r="CW29" s="277"/>
      <c r="CX29" s="279"/>
      <c r="CY29" s="277"/>
      <c r="CZ29" s="276"/>
      <c r="DA29" s="276"/>
      <c r="DB29" s="279"/>
      <c r="DC29" s="276"/>
      <c r="DD29" s="276"/>
      <c r="DE29" s="276"/>
      <c r="DF29" s="276"/>
      <c r="DG29" s="276"/>
      <c r="DH29" s="276"/>
      <c r="DI29" s="277"/>
      <c r="DJ29" s="277"/>
      <c r="DK29" s="277"/>
      <c r="DL29" s="276"/>
      <c r="DM29" s="276"/>
      <c r="DN29" s="276"/>
      <c r="DO29" s="276"/>
      <c r="DP29" s="276"/>
      <c r="DQ29" s="276"/>
      <c r="DR29" s="276"/>
      <c r="DS29" s="276"/>
      <c r="DT29" s="276"/>
      <c r="DU29" s="276"/>
      <c r="DV29" s="276"/>
      <c r="DW29" s="276"/>
      <c r="DX29" s="276"/>
      <c r="DY29" s="279"/>
      <c r="DZ29" s="279"/>
      <c r="EA29" s="279"/>
      <c r="EB29" s="279"/>
      <c r="EC29" s="279"/>
      <c r="ED29" s="276"/>
      <c r="EE29" s="276"/>
      <c r="EF29" s="276"/>
      <c r="EG29" s="276"/>
      <c r="EH29" s="276"/>
      <c r="EI29" s="276"/>
      <c r="EJ29" s="276"/>
      <c r="EK29" s="276"/>
      <c r="EL29" s="276"/>
      <c r="EM29" s="276"/>
      <c r="EN29" s="276"/>
      <c r="EO29" s="276"/>
      <c r="EP29" s="276"/>
      <c r="EQ29" s="276"/>
      <c r="ER29" s="276"/>
      <c r="ES29" s="279"/>
      <c r="ET29" s="276"/>
      <c r="EU29" s="276"/>
      <c r="EV29" s="276"/>
      <c r="EW29" s="279"/>
      <c r="EX29" s="279"/>
      <c r="EY29" s="279"/>
      <c r="EZ29" s="279"/>
      <c r="FA29" s="279"/>
      <c r="FB29" s="279"/>
      <c r="FC29" s="279"/>
      <c r="FD29" s="279"/>
      <c r="FE29" s="279"/>
      <c r="FF29" s="279"/>
      <c r="FG29" s="279"/>
      <c r="FH29" s="279"/>
      <c r="FI29" s="279"/>
      <c r="FJ29" s="279"/>
      <c r="FK29" s="279"/>
      <c r="FL29" s="279"/>
      <c r="FM29" s="279">
        <f>'4.'!I742</f>
        <v>0</v>
      </c>
      <c r="FN29" s="279">
        <f>'4.'!I744</f>
        <v>0</v>
      </c>
      <c r="FO29" s="279"/>
      <c r="FP29" s="279">
        <f>'4.'!I746</f>
        <v>0</v>
      </c>
      <c r="FQ29" s="276">
        <f>'4.'!AS753</f>
        <v>0</v>
      </c>
      <c r="FR29" s="276">
        <f>'4.'!AS754</f>
        <v>0</v>
      </c>
      <c r="FS29" s="276">
        <f>'4.'!AS755</f>
        <v>0</v>
      </c>
      <c r="FT29" s="276">
        <f>'4.'!AS756</f>
        <v>0</v>
      </c>
      <c r="FU29" s="276">
        <f>'4.'!AS757</f>
        <v>0</v>
      </c>
      <c r="FV29" s="276">
        <f>'4.'!AS758</f>
        <v>0</v>
      </c>
      <c r="FW29" s="276">
        <f>'4.'!AT746</f>
        <v>0</v>
      </c>
      <c r="FX29" s="276">
        <f>'4.'!AT753</f>
        <v>0</v>
      </c>
      <c r="FY29" s="276">
        <f>'4.'!AT754</f>
        <v>0</v>
      </c>
      <c r="FZ29" s="276">
        <f>'4.'!AT755</f>
        <v>0</v>
      </c>
      <c r="GA29" s="276">
        <f>'4.'!AT756</f>
        <v>0</v>
      </c>
      <c r="GB29" s="276">
        <f>'4.'!AT757</f>
        <v>0</v>
      </c>
      <c r="GC29" s="276">
        <f>'4.'!AT758</f>
        <v>0</v>
      </c>
      <c r="GD29" s="276"/>
      <c r="GE29" s="276"/>
      <c r="GF29" s="276"/>
      <c r="GG29" s="276"/>
      <c r="GH29" s="279"/>
      <c r="GI29" s="277"/>
      <c r="GJ29" s="277"/>
      <c r="GK29" s="277"/>
      <c r="GL29" s="277"/>
      <c r="GM29" s="277"/>
      <c r="GN29" s="277"/>
      <c r="GO29" s="277"/>
      <c r="GP29" s="277"/>
      <c r="GQ29" s="277"/>
      <c r="GR29" s="277"/>
      <c r="GS29" s="277"/>
      <c r="GT29" s="277"/>
      <c r="GU29" s="277"/>
      <c r="GV29" s="277"/>
      <c r="GW29" s="277"/>
      <c r="GX29" s="277"/>
      <c r="GY29" s="277"/>
      <c r="GZ29" s="277"/>
      <c r="HA29" s="277"/>
      <c r="HB29" s="277"/>
      <c r="HC29" s="277"/>
      <c r="HD29" s="277"/>
      <c r="HE29" s="277"/>
      <c r="HF29" s="277"/>
      <c r="HG29" s="277"/>
      <c r="HH29" s="277"/>
      <c r="HI29" s="277"/>
      <c r="HJ29" s="277"/>
      <c r="HK29" s="277"/>
      <c r="HL29" s="277"/>
      <c r="HM29" s="277"/>
      <c r="HN29" s="277"/>
      <c r="HO29" s="277"/>
      <c r="HP29" s="277"/>
      <c r="HQ29" s="277"/>
      <c r="HR29" s="277"/>
      <c r="HS29" s="277"/>
      <c r="HT29" s="277"/>
      <c r="HU29" s="277"/>
      <c r="HV29" s="277"/>
      <c r="HW29" s="277"/>
      <c r="HX29" s="277"/>
      <c r="HY29" s="277"/>
      <c r="HZ29" s="277"/>
      <c r="IA29" s="277"/>
      <c r="IB29" s="277"/>
      <c r="IC29" s="277"/>
      <c r="ID29" s="277"/>
      <c r="IE29" s="277"/>
    </row>
    <row r="30" spans="1:239" s="281" customFormat="1" ht="14.1" customHeight="1" x14ac:dyDescent="0.2">
      <c r="A30" s="276" t="str">
        <f>'2.'!D8</f>
        <v>HAT-14-01</v>
      </c>
      <c r="B30" s="277" t="str">
        <f>'2.'!J8</f>
        <v>0380</v>
      </c>
      <c r="C30" s="277" t="s">
        <v>862</v>
      </c>
      <c r="D30" s="276"/>
      <c r="E30" s="276"/>
      <c r="F30" s="276"/>
      <c r="G30" s="276"/>
      <c r="H30" s="278"/>
      <c r="I30" s="278"/>
      <c r="J30" s="278"/>
      <c r="K30" s="278"/>
      <c r="L30" s="278"/>
      <c r="M30" s="278"/>
      <c r="N30" s="278"/>
      <c r="O30" s="278"/>
      <c r="P30" s="278"/>
      <c r="Q30" s="278"/>
      <c r="R30" s="278"/>
      <c r="S30" s="278"/>
      <c r="T30" s="278"/>
      <c r="U30" s="278"/>
      <c r="V30" s="278"/>
      <c r="W30" s="278"/>
      <c r="X30" s="278"/>
      <c r="Y30" s="278"/>
      <c r="Z30" s="278"/>
      <c r="AA30" s="278"/>
      <c r="AB30" s="277"/>
      <c r="AC30" s="277"/>
      <c r="AD30" s="277"/>
      <c r="AE30" s="276"/>
      <c r="AF30" s="276"/>
      <c r="AG30" s="279"/>
      <c r="AH30" s="276"/>
      <c r="AI30" s="276"/>
      <c r="AJ30" s="276"/>
      <c r="AK30" s="276"/>
      <c r="AL30" s="276"/>
      <c r="AM30" s="276"/>
      <c r="AN30" s="276"/>
      <c r="AO30" s="276"/>
      <c r="AP30" s="276"/>
      <c r="AQ30" s="276"/>
      <c r="AR30" s="276"/>
      <c r="AS30" s="276"/>
      <c r="AT30" s="277"/>
      <c r="AU30" s="277"/>
      <c r="AV30" s="277"/>
      <c r="AW30" s="276"/>
      <c r="AX30" s="276"/>
      <c r="AY30" s="276"/>
      <c r="AZ30" s="276"/>
      <c r="BA30" s="276"/>
      <c r="BB30" s="276"/>
      <c r="BC30" s="276"/>
      <c r="BD30" s="277"/>
      <c r="BE30" s="277"/>
      <c r="BF30" s="277"/>
      <c r="BG30" s="277"/>
      <c r="BH30" s="277"/>
      <c r="BI30" s="277"/>
      <c r="BJ30" s="277"/>
      <c r="BK30" s="278"/>
      <c r="BL30" s="276"/>
      <c r="BM30" s="276"/>
      <c r="BN30" s="278"/>
      <c r="BO30" s="278"/>
      <c r="BP30" s="276"/>
      <c r="BQ30" s="276"/>
      <c r="BR30" s="276"/>
      <c r="BS30" s="276"/>
      <c r="BT30" s="276"/>
      <c r="BU30" s="276"/>
      <c r="BV30" s="276"/>
      <c r="BW30" s="276"/>
      <c r="BX30" s="276"/>
      <c r="BY30" s="276"/>
      <c r="BZ30" s="276"/>
      <c r="CA30" s="276"/>
      <c r="CB30" s="276"/>
      <c r="CC30" s="277"/>
      <c r="CD30" s="277"/>
      <c r="CE30" s="278"/>
      <c r="CF30" s="278"/>
      <c r="CG30" s="277"/>
      <c r="CH30" s="276"/>
      <c r="CI30" s="276"/>
      <c r="CJ30" s="279"/>
      <c r="CK30" s="276"/>
      <c r="CL30" s="276"/>
      <c r="CM30" s="276"/>
      <c r="CN30" s="276"/>
      <c r="CO30" s="276"/>
      <c r="CP30" s="276"/>
      <c r="CQ30" s="276"/>
      <c r="CR30" s="276"/>
      <c r="CS30" s="276"/>
      <c r="CT30" s="276"/>
      <c r="CU30" s="276"/>
      <c r="CV30" s="276"/>
      <c r="CW30" s="277"/>
      <c r="CX30" s="279"/>
      <c r="CY30" s="277"/>
      <c r="CZ30" s="276"/>
      <c r="DA30" s="276"/>
      <c r="DB30" s="279"/>
      <c r="DC30" s="276"/>
      <c r="DD30" s="276"/>
      <c r="DE30" s="276"/>
      <c r="DF30" s="276"/>
      <c r="DG30" s="276"/>
      <c r="DH30" s="276"/>
      <c r="DI30" s="277"/>
      <c r="DJ30" s="277"/>
      <c r="DK30" s="277"/>
      <c r="DL30" s="276"/>
      <c r="DM30" s="276"/>
      <c r="DN30" s="276"/>
      <c r="DO30" s="276"/>
      <c r="DP30" s="276"/>
      <c r="DQ30" s="276"/>
      <c r="DR30" s="276"/>
      <c r="DS30" s="276"/>
      <c r="DT30" s="276"/>
      <c r="DU30" s="276"/>
      <c r="DV30" s="276"/>
      <c r="DW30" s="276"/>
      <c r="DX30" s="276"/>
      <c r="DY30" s="279"/>
      <c r="DZ30" s="279"/>
      <c r="EA30" s="279"/>
      <c r="EB30" s="279"/>
      <c r="EC30" s="279"/>
      <c r="ED30" s="276"/>
      <c r="EE30" s="276"/>
      <c r="EF30" s="276"/>
      <c r="EG30" s="276"/>
      <c r="EH30" s="276"/>
      <c r="EI30" s="276"/>
      <c r="EJ30" s="276"/>
      <c r="EK30" s="276"/>
      <c r="EL30" s="276"/>
      <c r="EM30" s="276"/>
      <c r="EN30" s="276"/>
      <c r="EO30" s="276"/>
      <c r="EP30" s="276"/>
      <c r="EQ30" s="276"/>
      <c r="ER30" s="276"/>
      <c r="ES30" s="279"/>
      <c r="ET30" s="276"/>
      <c r="EU30" s="276"/>
      <c r="EV30" s="276"/>
      <c r="EW30" s="279"/>
      <c r="EX30" s="279"/>
      <c r="EY30" s="279"/>
      <c r="EZ30" s="279"/>
      <c r="FA30" s="279"/>
      <c r="FB30" s="279"/>
      <c r="FC30" s="279"/>
      <c r="FD30" s="279"/>
      <c r="FE30" s="279"/>
      <c r="FF30" s="279"/>
      <c r="FG30" s="279"/>
      <c r="FH30" s="279"/>
      <c r="FI30" s="279"/>
      <c r="FJ30" s="279"/>
      <c r="FK30" s="279"/>
      <c r="FL30" s="279"/>
      <c r="FM30" s="279">
        <f>'4.'!I769</f>
        <v>0</v>
      </c>
      <c r="FN30" s="279">
        <f>'4.'!I771</f>
        <v>0</v>
      </c>
      <c r="FO30" s="279">
        <f>'4.'!I796</f>
        <v>0</v>
      </c>
      <c r="FP30" s="279">
        <f>'4.'!I773</f>
        <v>0</v>
      </c>
      <c r="FQ30" s="276">
        <f>'4.'!AS780</f>
        <v>0</v>
      </c>
      <c r="FR30" s="276">
        <f>'4.'!AS781</f>
        <v>0</v>
      </c>
      <c r="FS30" s="276">
        <f>'4.'!AS782</f>
        <v>0</v>
      </c>
      <c r="FT30" s="276">
        <f>'4.'!AS783</f>
        <v>0</v>
      </c>
      <c r="FU30" s="276">
        <f>'4.'!AS784</f>
        <v>0</v>
      </c>
      <c r="FV30" s="276">
        <f>'4.'!AS785</f>
        <v>0</v>
      </c>
      <c r="FW30" s="276">
        <f>'4.'!AT773</f>
        <v>0</v>
      </c>
      <c r="FX30" s="276">
        <f>'4.'!AT780</f>
        <v>0</v>
      </c>
      <c r="FY30" s="276">
        <f>'4.'!AT781</f>
        <v>0</v>
      </c>
      <c r="FZ30" s="276">
        <f>'4.'!AT782</f>
        <v>0</v>
      </c>
      <c r="GA30" s="276">
        <f>'4.'!AT783</f>
        <v>0</v>
      </c>
      <c r="GB30" s="276">
        <f>'4.'!AT784</f>
        <v>0</v>
      </c>
      <c r="GC30" s="276">
        <f>'4.'!AT785</f>
        <v>0</v>
      </c>
      <c r="GD30" s="276"/>
      <c r="GE30" s="276"/>
      <c r="GF30" s="276"/>
      <c r="GG30" s="276"/>
      <c r="GH30" s="279"/>
      <c r="GI30" s="277"/>
      <c r="GJ30" s="277"/>
      <c r="GK30" s="277"/>
      <c r="GL30" s="277"/>
      <c r="GM30" s="277"/>
      <c r="GN30" s="277"/>
      <c r="GO30" s="277"/>
      <c r="GP30" s="277"/>
      <c r="GQ30" s="277"/>
      <c r="GR30" s="277"/>
      <c r="GS30" s="277"/>
      <c r="GT30" s="277"/>
      <c r="GU30" s="277"/>
      <c r="GV30" s="277"/>
      <c r="GW30" s="277"/>
      <c r="GX30" s="277"/>
      <c r="GY30" s="277"/>
      <c r="GZ30" s="277"/>
      <c r="HA30" s="277"/>
      <c r="HB30" s="277"/>
      <c r="HC30" s="277"/>
      <c r="HD30" s="277"/>
      <c r="HE30" s="277"/>
      <c r="HF30" s="277"/>
      <c r="HG30" s="277"/>
      <c r="HH30" s="277"/>
      <c r="HI30" s="277"/>
      <c r="HJ30" s="277"/>
      <c r="HK30" s="277"/>
      <c r="HL30" s="277"/>
      <c r="HM30" s="277"/>
      <c r="HN30" s="277"/>
      <c r="HO30" s="277"/>
      <c r="HP30" s="277"/>
      <c r="HQ30" s="277"/>
      <c r="HR30" s="277"/>
      <c r="HS30" s="277"/>
      <c r="HT30" s="277"/>
      <c r="HU30" s="277"/>
      <c r="HV30" s="277"/>
      <c r="HW30" s="277"/>
      <c r="HX30" s="277"/>
      <c r="HY30" s="277"/>
      <c r="HZ30" s="277"/>
      <c r="IA30" s="277"/>
      <c r="IB30" s="277"/>
      <c r="IC30" s="277"/>
      <c r="ID30" s="277"/>
      <c r="IE30" s="277"/>
    </row>
    <row r="31" spans="1:239" s="281" customFormat="1" ht="14.1" customHeight="1" x14ac:dyDescent="0.2">
      <c r="A31" s="276" t="str">
        <f>'2.'!D8</f>
        <v>HAT-14-01</v>
      </c>
      <c r="B31" s="277" t="str">
        <f>'2.'!J8</f>
        <v>0380</v>
      </c>
      <c r="C31" s="277" t="s">
        <v>862</v>
      </c>
      <c r="D31" s="276"/>
      <c r="E31" s="276"/>
      <c r="F31" s="276"/>
      <c r="G31" s="276"/>
      <c r="H31" s="278"/>
      <c r="I31" s="278"/>
      <c r="J31" s="278"/>
      <c r="K31" s="278"/>
      <c r="L31" s="278"/>
      <c r="M31" s="278"/>
      <c r="N31" s="278"/>
      <c r="O31" s="278"/>
      <c r="P31" s="278"/>
      <c r="Q31" s="278"/>
      <c r="R31" s="278"/>
      <c r="S31" s="278"/>
      <c r="T31" s="278"/>
      <c r="U31" s="278"/>
      <c r="V31" s="278"/>
      <c r="W31" s="278"/>
      <c r="X31" s="278"/>
      <c r="Y31" s="278"/>
      <c r="Z31" s="278"/>
      <c r="AA31" s="278"/>
      <c r="AB31" s="277"/>
      <c r="AC31" s="277"/>
      <c r="AD31" s="277"/>
      <c r="AE31" s="276"/>
      <c r="AF31" s="276"/>
      <c r="AG31" s="279"/>
      <c r="AH31" s="276"/>
      <c r="AI31" s="276"/>
      <c r="AJ31" s="276"/>
      <c r="AK31" s="276"/>
      <c r="AL31" s="276"/>
      <c r="AM31" s="276"/>
      <c r="AN31" s="276"/>
      <c r="AO31" s="276"/>
      <c r="AP31" s="276"/>
      <c r="AQ31" s="276"/>
      <c r="AR31" s="276"/>
      <c r="AS31" s="276"/>
      <c r="AT31" s="277"/>
      <c r="AU31" s="277"/>
      <c r="AV31" s="277"/>
      <c r="AW31" s="276"/>
      <c r="AX31" s="276"/>
      <c r="AY31" s="276"/>
      <c r="AZ31" s="276"/>
      <c r="BA31" s="276"/>
      <c r="BB31" s="276"/>
      <c r="BC31" s="276"/>
      <c r="BD31" s="277"/>
      <c r="BE31" s="277"/>
      <c r="BF31" s="277"/>
      <c r="BG31" s="277"/>
      <c r="BH31" s="277"/>
      <c r="BI31" s="277"/>
      <c r="BJ31" s="277"/>
      <c r="BK31" s="278"/>
      <c r="BL31" s="276"/>
      <c r="BM31" s="276"/>
      <c r="BN31" s="278"/>
      <c r="BO31" s="278"/>
      <c r="BP31" s="276"/>
      <c r="BQ31" s="276"/>
      <c r="BR31" s="276"/>
      <c r="BS31" s="276"/>
      <c r="BT31" s="276"/>
      <c r="BU31" s="276"/>
      <c r="BV31" s="276"/>
      <c r="BW31" s="276"/>
      <c r="BX31" s="276"/>
      <c r="BY31" s="276"/>
      <c r="BZ31" s="276"/>
      <c r="CA31" s="276"/>
      <c r="CB31" s="276"/>
      <c r="CC31" s="277"/>
      <c r="CD31" s="277"/>
      <c r="CE31" s="278"/>
      <c r="CF31" s="278"/>
      <c r="CG31" s="277"/>
      <c r="CH31" s="276"/>
      <c r="CI31" s="276"/>
      <c r="CJ31" s="279"/>
      <c r="CK31" s="276"/>
      <c r="CL31" s="276"/>
      <c r="CM31" s="276"/>
      <c r="CN31" s="276"/>
      <c r="CO31" s="276"/>
      <c r="CP31" s="276"/>
      <c r="CQ31" s="276"/>
      <c r="CR31" s="276"/>
      <c r="CS31" s="276"/>
      <c r="CT31" s="276"/>
      <c r="CU31" s="276"/>
      <c r="CV31" s="276"/>
      <c r="CW31" s="277"/>
      <c r="CX31" s="279"/>
      <c r="CY31" s="277"/>
      <c r="CZ31" s="276"/>
      <c r="DA31" s="276"/>
      <c r="DB31" s="279"/>
      <c r="DC31" s="276"/>
      <c r="DD31" s="276"/>
      <c r="DE31" s="276"/>
      <c r="DF31" s="276"/>
      <c r="DG31" s="276"/>
      <c r="DH31" s="276"/>
      <c r="DI31" s="277"/>
      <c r="DJ31" s="277"/>
      <c r="DK31" s="277"/>
      <c r="DL31" s="276"/>
      <c r="DM31" s="276"/>
      <c r="DN31" s="276"/>
      <c r="DO31" s="276"/>
      <c r="DP31" s="276"/>
      <c r="DQ31" s="276"/>
      <c r="DR31" s="276"/>
      <c r="DS31" s="276"/>
      <c r="DT31" s="276"/>
      <c r="DU31" s="276"/>
      <c r="DV31" s="276"/>
      <c r="DW31" s="276"/>
      <c r="DX31" s="276"/>
      <c r="DY31" s="279"/>
      <c r="DZ31" s="279"/>
      <c r="EA31" s="279"/>
      <c r="EB31" s="279"/>
      <c r="EC31" s="279"/>
      <c r="ED31" s="276"/>
      <c r="EE31" s="276"/>
      <c r="EF31" s="276"/>
      <c r="EG31" s="276"/>
      <c r="EH31" s="276"/>
      <c r="EI31" s="276"/>
      <c r="EJ31" s="276"/>
      <c r="EK31" s="276"/>
      <c r="EL31" s="276"/>
      <c r="EM31" s="276"/>
      <c r="EN31" s="276"/>
      <c r="EO31" s="276"/>
      <c r="EP31" s="276"/>
      <c r="EQ31" s="276"/>
      <c r="ER31" s="276"/>
      <c r="ES31" s="279"/>
      <c r="ET31" s="276"/>
      <c r="EU31" s="276"/>
      <c r="EV31" s="276"/>
      <c r="EW31" s="279"/>
      <c r="EX31" s="279"/>
      <c r="EY31" s="279"/>
      <c r="EZ31" s="279"/>
      <c r="FA31" s="279"/>
      <c r="FB31" s="279"/>
      <c r="FC31" s="279"/>
      <c r="FD31" s="279"/>
      <c r="FE31" s="279"/>
      <c r="FF31" s="279"/>
      <c r="FG31" s="279"/>
      <c r="FH31" s="279"/>
      <c r="FI31" s="279"/>
      <c r="FJ31" s="279"/>
      <c r="FK31" s="279"/>
      <c r="FL31" s="279"/>
      <c r="FM31" s="279">
        <f>'4.'!I799</f>
        <v>0</v>
      </c>
      <c r="FN31" s="279">
        <f>'4.'!I801</f>
        <v>0</v>
      </c>
      <c r="FO31" s="279"/>
      <c r="FP31" s="279">
        <f>'4.'!I803</f>
        <v>0</v>
      </c>
      <c r="FQ31" s="276">
        <f>'4.'!AS810</f>
        <v>0</v>
      </c>
      <c r="FR31" s="276">
        <f>'4.'!AS811</f>
        <v>0</v>
      </c>
      <c r="FS31" s="276">
        <f>'4.'!AS812</f>
        <v>0</v>
      </c>
      <c r="FT31" s="276">
        <f>'4.'!AS813</f>
        <v>0</v>
      </c>
      <c r="FU31" s="276">
        <f>'4.'!AS814</f>
        <v>0</v>
      </c>
      <c r="FV31" s="276">
        <f>'4.'!AS815</f>
        <v>0</v>
      </c>
      <c r="FW31" s="276">
        <f>'4.'!AT803</f>
        <v>0</v>
      </c>
      <c r="FX31" s="276">
        <f>'4.'!AT810</f>
        <v>0</v>
      </c>
      <c r="FY31" s="276">
        <f>'4.'!AT811</f>
        <v>0</v>
      </c>
      <c r="FZ31" s="276">
        <f>'4.'!AT812</f>
        <v>0</v>
      </c>
      <c r="GA31" s="276">
        <f>'4.'!AT813</f>
        <v>0</v>
      </c>
      <c r="GB31" s="276">
        <f>'4.'!AT814</f>
        <v>0</v>
      </c>
      <c r="GC31" s="276">
        <f>'4.'!AT815</f>
        <v>0</v>
      </c>
      <c r="GD31" s="276"/>
      <c r="GE31" s="276"/>
      <c r="GF31" s="276"/>
      <c r="GG31" s="276"/>
      <c r="GH31" s="279"/>
      <c r="GI31" s="277"/>
      <c r="GJ31" s="277"/>
      <c r="GK31" s="277"/>
      <c r="GL31" s="277"/>
      <c r="GM31" s="277"/>
      <c r="GN31" s="277"/>
      <c r="GO31" s="277"/>
      <c r="GP31" s="277"/>
      <c r="GQ31" s="277"/>
      <c r="GR31" s="277"/>
      <c r="GS31" s="277"/>
      <c r="GT31" s="277"/>
      <c r="GU31" s="277"/>
      <c r="GV31" s="277"/>
      <c r="GW31" s="277"/>
      <c r="GX31" s="277"/>
      <c r="GY31" s="277"/>
      <c r="GZ31" s="277"/>
      <c r="HA31" s="277"/>
      <c r="HB31" s="277"/>
      <c r="HC31" s="277"/>
      <c r="HD31" s="277"/>
      <c r="HE31" s="277"/>
      <c r="HF31" s="277"/>
      <c r="HG31" s="277"/>
      <c r="HH31" s="277"/>
      <c r="HI31" s="277"/>
      <c r="HJ31" s="277"/>
      <c r="HK31" s="277"/>
      <c r="HL31" s="277"/>
      <c r="HM31" s="277"/>
      <c r="HN31" s="277"/>
      <c r="HO31" s="277"/>
      <c r="HP31" s="277"/>
      <c r="HQ31" s="277"/>
      <c r="HR31" s="277"/>
      <c r="HS31" s="277"/>
      <c r="HT31" s="277"/>
      <c r="HU31" s="277"/>
      <c r="HV31" s="277"/>
      <c r="HW31" s="277"/>
      <c r="HX31" s="277"/>
      <c r="HY31" s="277"/>
      <c r="HZ31" s="277"/>
      <c r="IA31" s="277"/>
      <c r="IB31" s="277"/>
      <c r="IC31" s="277"/>
      <c r="ID31" s="277"/>
      <c r="IE31" s="277"/>
    </row>
    <row r="32" spans="1:239" s="281" customFormat="1" ht="14.1" customHeight="1" x14ac:dyDescent="0.2">
      <c r="A32" s="276" t="str">
        <f>'2.'!D8</f>
        <v>HAT-14-01</v>
      </c>
      <c r="B32" s="277" t="str">
        <f>'2.'!J8</f>
        <v>0380</v>
      </c>
      <c r="C32" s="277" t="s">
        <v>862</v>
      </c>
      <c r="D32" s="276"/>
      <c r="E32" s="276"/>
      <c r="F32" s="276"/>
      <c r="G32" s="276"/>
      <c r="H32" s="278"/>
      <c r="I32" s="278"/>
      <c r="J32" s="278"/>
      <c r="K32" s="278"/>
      <c r="L32" s="278"/>
      <c r="M32" s="278"/>
      <c r="N32" s="278"/>
      <c r="O32" s="278"/>
      <c r="P32" s="278"/>
      <c r="Q32" s="278"/>
      <c r="R32" s="278"/>
      <c r="S32" s="278"/>
      <c r="T32" s="278"/>
      <c r="U32" s="278"/>
      <c r="V32" s="278"/>
      <c r="W32" s="278"/>
      <c r="X32" s="278"/>
      <c r="Y32" s="278"/>
      <c r="Z32" s="278"/>
      <c r="AA32" s="278"/>
      <c r="AB32" s="277"/>
      <c r="AC32" s="277"/>
      <c r="AD32" s="277"/>
      <c r="AE32" s="276"/>
      <c r="AF32" s="276"/>
      <c r="AG32" s="279"/>
      <c r="AH32" s="276"/>
      <c r="AI32" s="276"/>
      <c r="AJ32" s="276"/>
      <c r="AK32" s="276"/>
      <c r="AL32" s="276"/>
      <c r="AM32" s="276"/>
      <c r="AN32" s="276"/>
      <c r="AO32" s="276"/>
      <c r="AP32" s="276"/>
      <c r="AQ32" s="276"/>
      <c r="AR32" s="276"/>
      <c r="AS32" s="276"/>
      <c r="AT32" s="277"/>
      <c r="AU32" s="277"/>
      <c r="AV32" s="277"/>
      <c r="AW32" s="276"/>
      <c r="AX32" s="276"/>
      <c r="AY32" s="276"/>
      <c r="AZ32" s="276"/>
      <c r="BA32" s="276"/>
      <c r="BB32" s="276"/>
      <c r="BC32" s="276"/>
      <c r="BD32" s="277"/>
      <c r="BE32" s="277"/>
      <c r="BF32" s="277"/>
      <c r="BG32" s="277"/>
      <c r="BH32" s="277"/>
      <c r="BI32" s="277"/>
      <c r="BJ32" s="277"/>
      <c r="BK32" s="278"/>
      <c r="BL32" s="276"/>
      <c r="BM32" s="276"/>
      <c r="BN32" s="278"/>
      <c r="BO32" s="278"/>
      <c r="BP32" s="276"/>
      <c r="BQ32" s="276"/>
      <c r="BR32" s="276"/>
      <c r="BS32" s="276"/>
      <c r="BT32" s="276"/>
      <c r="BU32" s="276"/>
      <c r="BV32" s="276"/>
      <c r="BW32" s="276"/>
      <c r="BX32" s="276"/>
      <c r="BY32" s="276"/>
      <c r="BZ32" s="276"/>
      <c r="CA32" s="276"/>
      <c r="CB32" s="276"/>
      <c r="CC32" s="277"/>
      <c r="CD32" s="277"/>
      <c r="CE32" s="278"/>
      <c r="CF32" s="278"/>
      <c r="CG32" s="277"/>
      <c r="CH32" s="276"/>
      <c r="CI32" s="276"/>
      <c r="CJ32" s="279"/>
      <c r="CK32" s="276"/>
      <c r="CL32" s="276"/>
      <c r="CM32" s="276"/>
      <c r="CN32" s="276"/>
      <c r="CO32" s="276"/>
      <c r="CP32" s="276"/>
      <c r="CQ32" s="276"/>
      <c r="CR32" s="276"/>
      <c r="CS32" s="276"/>
      <c r="CT32" s="276"/>
      <c r="CU32" s="276"/>
      <c r="CV32" s="276"/>
      <c r="CW32" s="277"/>
      <c r="CX32" s="279"/>
      <c r="CY32" s="277"/>
      <c r="CZ32" s="276"/>
      <c r="DA32" s="276"/>
      <c r="DB32" s="279"/>
      <c r="DC32" s="276"/>
      <c r="DD32" s="276"/>
      <c r="DE32" s="276"/>
      <c r="DF32" s="276"/>
      <c r="DG32" s="276"/>
      <c r="DH32" s="276"/>
      <c r="DI32" s="277"/>
      <c r="DJ32" s="277"/>
      <c r="DK32" s="277"/>
      <c r="DL32" s="276"/>
      <c r="DM32" s="276"/>
      <c r="DN32" s="276"/>
      <c r="DO32" s="276"/>
      <c r="DP32" s="276"/>
      <c r="DQ32" s="276"/>
      <c r="DR32" s="276"/>
      <c r="DS32" s="276"/>
      <c r="DT32" s="276"/>
      <c r="DU32" s="276"/>
      <c r="DV32" s="276"/>
      <c r="DW32" s="276"/>
      <c r="DX32" s="276"/>
      <c r="DY32" s="279"/>
      <c r="DZ32" s="279"/>
      <c r="EA32" s="279"/>
      <c r="EB32" s="279"/>
      <c r="EC32" s="279"/>
      <c r="ED32" s="276"/>
      <c r="EE32" s="276"/>
      <c r="EF32" s="276"/>
      <c r="EG32" s="276"/>
      <c r="EH32" s="276"/>
      <c r="EI32" s="276"/>
      <c r="EJ32" s="276"/>
      <c r="EK32" s="276"/>
      <c r="EL32" s="276"/>
      <c r="EM32" s="276"/>
      <c r="EN32" s="276"/>
      <c r="EO32" s="276"/>
      <c r="EP32" s="276"/>
      <c r="EQ32" s="276"/>
      <c r="ER32" s="276"/>
      <c r="ES32" s="279"/>
      <c r="ET32" s="276"/>
      <c r="EU32" s="276"/>
      <c r="EV32" s="276"/>
      <c r="EW32" s="279"/>
      <c r="EX32" s="279"/>
      <c r="EY32" s="279"/>
      <c r="EZ32" s="279"/>
      <c r="FA32" s="279"/>
      <c r="FB32" s="279"/>
      <c r="FC32" s="279"/>
      <c r="FD32" s="279"/>
      <c r="FE32" s="279"/>
      <c r="FF32" s="279"/>
      <c r="FG32" s="279"/>
      <c r="FH32" s="279"/>
      <c r="FI32" s="279"/>
      <c r="FJ32" s="279"/>
      <c r="FK32" s="279"/>
      <c r="FL32" s="279"/>
      <c r="FM32" s="279">
        <f>'4.'!I826</f>
        <v>0</v>
      </c>
      <c r="FN32" s="279">
        <f>'4.'!I828</f>
        <v>0</v>
      </c>
      <c r="FO32" s="279"/>
      <c r="FP32" s="279">
        <f>'4.'!I830</f>
        <v>0</v>
      </c>
      <c r="FQ32" s="276">
        <f>'4.'!AS837</f>
        <v>0</v>
      </c>
      <c r="FR32" s="276">
        <f>'4.'!AS838</f>
        <v>0</v>
      </c>
      <c r="FS32" s="276">
        <f>'4.'!AS839</f>
        <v>0</v>
      </c>
      <c r="FT32" s="276">
        <f>'4.'!AS840</f>
        <v>0</v>
      </c>
      <c r="FU32" s="276">
        <f>'4.'!AS841</f>
        <v>0</v>
      </c>
      <c r="FV32" s="276">
        <f>'4.'!AS842</f>
        <v>0</v>
      </c>
      <c r="FW32" s="276">
        <f>'4.'!AT830</f>
        <v>0</v>
      </c>
      <c r="FX32" s="276">
        <f>'4.'!AT837</f>
        <v>0</v>
      </c>
      <c r="FY32" s="276">
        <f>'4.'!AT838</f>
        <v>0</v>
      </c>
      <c r="FZ32" s="276">
        <f>'4.'!AT839</f>
        <v>0</v>
      </c>
      <c r="GA32" s="276">
        <f>'4.'!AT840</f>
        <v>0</v>
      </c>
      <c r="GB32" s="276">
        <f>'4.'!AT841</f>
        <v>0</v>
      </c>
      <c r="GC32" s="276">
        <f>'4.'!AT842</f>
        <v>0</v>
      </c>
      <c r="GD32" s="276"/>
      <c r="GE32" s="276"/>
      <c r="GF32" s="276"/>
      <c r="GG32" s="276"/>
      <c r="GH32" s="279"/>
      <c r="GI32" s="277"/>
      <c r="GJ32" s="277"/>
      <c r="GK32" s="277"/>
      <c r="GL32" s="277"/>
      <c r="GM32" s="277"/>
      <c r="GN32" s="277"/>
      <c r="GO32" s="277"/>
      <c r="GP32" s="277"/>
      <c r="GQ32" s="277"/>
      <c r="GR32" s="277"/>
      <c r="GS32" s="277"/>
      <c r="GT32" s="277"/>
      <c r="GU32" s="277"/>
      <c r="GV32" s="277"/>
      <c r="GW32" s="277"/>
      <c r="GX32" s="277"/>
      <c r="GY32" s="277"/>
      <c r="GZ32" s="277"/>
      <c r="HA32" s="277"/>
      <c r="HB32" s="277"/>
      <c r="HC32" s="277"/>
      <c r="HD32" s="277"/>
      <c r="HE32" s="277"/>
      <c r="HF32" s="277"/>
      <c r="HG32" s="277"/>
      <c r="HH32" s="277"/>
      <c r="HI32" s="277"/>
      <c r="HJ32" s="277"/>
      <c r="HK32" s="277"/>
      <c r="HL32" s="277"/>
      <c r="HM32" s="277"/>
      <c r="HN32" s="277"/>
      <c r="HO32" s="277"/>
      <c r="HP32" s="277"/>
      <c r="HQ32" s="277"/>
      <c r="HR32" s="277"/>
      <c r="HS32" s="277"/>
      <c r="HT32" s="277"/>
      <c r="HU32" s="277"/>
      <c r="HV32" s="277"/>
      <c r="HW32" s="277"/>
      <c r="HX32" s="277"/>
      <c r="HY32" s="277"/>
      <c r="HZ32" s="277"/>
      <c r="IA32" s="277"/>
      <c r="IB32" s="277"/>
      <c r="IC32" s="277"/>
      <c r="ID32" s="277"/>
      <c r="IE32" s="277"/>
    </row>
    <row r="33" spans="1:248" s="281" customFormat="1" ht="14.1" customHeight="1" x14ac:dyDescent="0.2">
      <c r="A33" s="276" t="str">
        <f>'2.'!D8</f>
        <v>HAT-14-01</v>
      </c>
      <c r="B33" s="277" t="str">
        <f>'2.'!J8</f>
        <v>0380</v>
      </c>
      <c r="C33" s="277" t="s">
        <v>862</v>
      </c>
      <c r="D33" s="276"/>
      <c r="E33" s="276"/>
      <c r="F33" s="276"/>
      <c r="G33" s="276"/>
      <c r="H33" s="278"/>
      <c r="I33" s="278"/>
      <c r="J33" s="278"/>
      <c r="K33" s="278"/>
      <c r="L33" s="278"/>
      <c r="M33" s="278"/>
      <c r="N33" s="278"/>
      <c r="O33" s="278"/>
      <c r="P33" s="278"/>
      <c r="Q33" s="278"/>
      <c r="R33" s="278"/>
      <c r="S33" s="278"/>
      <c r="T33" s="278"/>
      <c r="U33" s="278"/>
      <c r="V33" s="278"/>
      <c r="W33" s="278"/>
      <c r="X33" s="278"/>
      <c r="Y33" s="278"/>
      <c r="Z33" s="278"/>
      <c r="AA33" s="278"/>
      <c r="AB33" s="277"/>
      <c r="AC33" s="277"/>
      <c r="AD33" s="277"/>
      <c r="AE33" s="276"/>
      <c r="AF33" s="276"/>
      <c r="AG33" s="279"/>
      <c r="AH33" s="276"/>
      <c r="AI33" s="276"/>
      <c r="AJ33" s="276"/>
      <c r="AK33" s="276"/>
      <c r="AL33" s="276"/>
      <c r="AM33" s="276"/>
      <c r="AN33" s="276"/>
      <c r="AO33" s="276"/>
      <c r="AP33" s="276"/>
      <c r="AQ33" s="276"/>
      <c r="AR33" s="276"/>
      <c r="AS33" s="276"/>
      <c r="AT33" s="277"/>
      <c r="AU33" s="277"/>
      <c r="AV33" s="277"/>
      <c r="AW33" s="276"/>
      <c r="AX33" s="276"/>
      <c r="AY33" s="276"/>
      <c r="AZ33" s="276"/>
      <c r="BA33" s="276"/>
      <c r="BB33" s="276"/>
      <c r="BC33" s="276"/>
      <c r="BD33" s="277"/>
      <c r="BE33" s="277"/>
      <c r="BF33" s="277"/>
      <c r="BG33" s="277"/>
      <c r="BH33" s="277"/>
      <c r="BI33" s="277"/>
      <c r="BJ33" s="277"/>
      <c r="BK33" s="278"/>
      <c r="BL33" s="276"/>
      <c r="BM33" s="276"/>
      <c r="BN33" s="278"/>
      <c r="BO33" s="278"/>
      <c r="BP33" s="276"/>
      <c r="BQ33" s="276"/>
      <c r="BR33" s="276"/>
      <c r="BS33" s="276"/>
      <c r="BT33" s="276"/>
      <c r="BU33" s="276"/>
      <c r="BV33" s="276"/>
      <c r="BW33" s="276"/>
      <c r="BX33" s="276"/>
      <c r="BY33" s="276"/>
      <c r="BZ33" s="276"/>
      <c r="CA33" s="276"/>
      <c r="CB33" s="276"/>
      <c r="CC33" s="277"/>
      <c r="CD33" s="277"/>
      <c r="CE33" s="278"/>
      <c r="CF33" s="278"/>
      <c r="CG33" s="277"/>
      <c r="CH33" s="276"/>
      <c r="CI33" s="276"/>
      <c r="CJ33" s="279"/>
      <c r="CK33" s="276"/>
      <c r="CL33" s="276"/>
      <c r="CM33" s="276"/>
      <c r="CN33" s="276"/>
      <c r="CO33" s="276"/>
      <c r="CP33" s="276"/>
      <c r="CQ33" s="276"/>
      <c r="CR33" s="276"/>
      <c r="CS33" s="276"/>
      <c r="CT33" s="276"/>
      <c r="CU33" s="276"/>
      <c r="CV33" s="276"/>
      <c r="CW33" s="277"/>
      <c r="CX33" s="279"/>
      <c r="CY33" s="277"/>
      <c r="CZ33" s="276"/>
      <c r="DA33" s="276"/>
      <c r="DB33" s="279"/>
      <c r="DC33" s="276"/>
      <c r="DD33" s="276"/>
      <c r="DE33" s="276"/>
      <c r="DF33" s="276"/>
      <c r="DG33" s="276"/>
      <c r="DH33" s="276"/>
      <c r="DI33" s="277"/>
      <c r="DJ33" s="277"/>
      <c r="DK33" s="277"/>
      <c r="DL33" s="276"/>
      <c r="DM33" s="276"/>
      <c r="DN33" s="276"/>
      <c r="DO33" s="276"/>
      <c r="DP33" s="276"/>
      <c r="DQ33" s="276"/>
      <c r="DR33" s="276"/>
      <c r="DS33" s="276"/>
      <c r="DT33" s="276"/>
      <c r="DU33" s="276"/>
      <c r="DV33" s="276"/>
      <c r="DW33" s="276"/>
      <c r="DX33" s="276"/>
      <c r="DY33" s="279"/>
      <c r="DZ33" s="279"/>
      <c r="EA33" s="279"/>
      <c r="EB33" s="279"/>
      <c r="EC33" s="279"/>
      <c r="ED33" s="276"/>
      <c r="EE33" s="276"/>
      <c r="EF33" s="276"/>
      <c r="EG33" s="276"/>
      <c r="EH33" s="276"/>
      <c r="EI33" s="276"/>
      <c r="EJ33" s="276"/>
      <c r="EK33" s="276"/>
      <c r="EL33" s="276"/>
      <c r="EM33" s="276"/>
      <c r="EN33" s="276"/>
      <c r="EO33" s="276"/>
      <c r="EP33" s="276"/>
      <c r="EQ33" s="276"/>
      <c r="ER33" s="276"/>
      <c r="ES33" s="279"/>
      <c r="ET33" s="276"/>
      <c r="EU33" s="276"/>
      <c r="EV33" s="276"/>
      <c r="EW33" s="279"/>
      <c r="EX33" s="279"/>
      <c r="EY33" s="279"/>
      <c r="EZ33" s="279"/>
      <c r="FA33" s="279"/>
      <c r="FB33" s="279"/>
      <c r="FC33" s="279"/>
      <c r="FD33" s="279"/>
      <c r="FE33" s="279"/>
      <c r="FF33" s="279"/>
      <c r="FG33" s="279"/>
      <c r="FH33" s="279"/>
      <c r="FI33" s="279"/>
      <c r="FJ33" s="279"/>
      <c r="FK33" s="279"/>
      <c r="FL33" s="279"/>
      <c r="FM33" s="279">
        <f>'4.'!I853</f>
        <v>0</v>
      </c>
      <c r="FN33" s="279">
        <f>'4.'!I855</f>
        <v>0</v>
      </c>
      <c r="FO33" s="279">
        <f>'4.'!I880</f>
        <v>0</v>
      </c>
      <c r="FP33" s="279">
        <f>'4.'!I857</f>
        <v>0</v>
      </c>
      <c r="FQ33" s="276">
        <f>'4.'!AS864</f>
        <v>0</v>
      </c>
      <c r="FR33" s="276">
        <f>'4.'!AS865</f>
        <v>0</v>
      </c>
      <c r="FS33" s="276">
        <f>'4.'!AS866</f>
        <v>0</v>
      </c>
      <c r="FT33" s="276">
        <f>'4.'!AS867</f>
        <v>0</v>
      </c>
      <c r="FU33" s="276">
        <f>'4.'!AS868</f>
        <v>0</v>
      </c>
      <c r="FV33" s="276">
        <f>'4.'!AS869</f>
        <v>0</v>
      </c>
      <c r="FW33" s="276">
        <f>'4.'!AT857</f>
        <v>0</v>
      </c>
      <c r="FX33" s="276">
        <f>'4.'!AT864</f>
        <v>0</v>
      </c>
      <c r="FY33" s="276">
        <f>'4.'!AT865</f>
        <v>0</v>
      </c>
      <c r="FZ33" s="276">
        <f>'4.'!AT866</f>
        <v>0</v>
      </c>
      <c r="GA33" s="276">
        <f>'4.'!AT867</f>
        <v>0</v>
      </c>
      <c r="GB33" s="276">
        <f>'4.'!AT868</f>
        <v>0</v>
      </c>
      <c r="GC33" s="276">
        <f>'4.'!AT869</f>
        <v>0</v>
      </c>
      <c r="GD33" s="276"/>
      <c r="GE33" s="276"/>
      <c r="GF33" s="276"/>
      <c r="GG33" s="276"/>
      <c r="GH33" s="279"/>
      <c r="GI33" s="277"/>
      <c r="GJ33" s="277"/>
      <c r="GK33" s="277"/>
      <c r="GL33" s="277"/>
      <c r="GM33" s="277"/>
      <c r="GN33" s="277"/>
      <c r="GO33" s="277"/>
      <c r="GP33" s="277"/>
      <c r="GQ33" s="277"/>
      <c r="GR33" s="277"/>
      <c r="GS33" s="277"/>
      <c r="GT33" s="277"/>
      <c r="GU33" s="277"/>
      <c r="GV33" s="277"/>
      <c r="GW33" s="277"/>
      <c r="GX33" s="277"/>
      <c r="GY33" s="277"/>
      <c r="GZ33" s="277"/>
      <c r="HA33" s="277"/>
      <c r="HB33" s="277"/>
      <c r="HC33" s="277"/>
      <c r="HD33" s="277"/>
      <c r="HE33" s="277"/>
      <c r="HF33" s="277"/>
      <c r="HG33" s="277"/>
      <c r="HH33" s="277"/>
      <c r="HI33" s="277"/>
      <c r="HJ33" s="277"/>
      <c r="HK33" s="277"/>
      <c r="HL33" s="277"/>
      <c r="HM33" s="277"/>
      <c r="HN33" s="277"/>
      <c r="HO33" s="277"/>
      <c r="HP33" s="277"/>
      <c r="HQ33" s="277"/>
      <c r="HR33" s="277"/>
      <c r="HS33" s="277"/>
      <c r="HT33" s="277"/>
      <c r="HU33" s="277"/>
      <c r="HV33" s="277"/>
      <c r="HW33" s="277"/>
      <c r="HX33" s="277"/>
      <c r="HY33" s="277"/>
      <c r="HZ33" s="277"/>
      <c r="IA33" s="277"/>
      <c r="IB33" s="277"/>
      <c r="IC33" s="277"/>
      <c r="ID33" s="277"/>
      <c r="IE33" s="277"/>
    </row>
    <row r="34" spans="1:248" s="32" customFormat="1" ht="14.1" customHeight="1" x14ac:dyDescent="0.2">
      <c r="A34" s="74"/>
      <c r="B34" s="79"/>
      <c r="C34" s="79"/>
      <c r="D34" s="74"/>
      <c r="E34" s="74"/>
      <c r="F34" s="74"/>
      <c r="G34" s="74"/>
      <c r="H34" s="76"/>
      <c r="I34" s="76"/>
      <c r="J34" s="76"/>
      <c r="K34" s="76"/>
      <c r="L34" s="76"/>
      <c r="M34" s="76"/>
      <c r="N34" s="76"/>
      <c r="O34" s="76"/>
      <c r="P34" s="76"/>
      <c r="Q34" s="76"/>
      <c r="R34" s="76"/>
      <c r="S34" s="76"/>
      <c r="T34" s="76"/>
      <c r="U34" s="76"/>
      <c r="V34" s="76"/>
      <c r="Z34" s="74"/>
      <c r="AA34" s="74"/>
      <c r="AB34" s="75"/>
      <c r="AC34" s="74"/>
      <c r="AD34" s="74"/>
      <c r="AE34" s="74"/>
      <c r="AF34" s="74"/>
      <c r="AG34" s="74"/>
      <c r="AH34" s="74"/>
      <c r="AI34" s="74"/>
      <c r="AJ34" s="74"/>
      <c r="AK34" s="74"/>
      <c r="AL34" s="74"/>
      <c r="AM34" s="74"/>
      <c r="AN34" s="74"/>
      <c r="AO34" s="74"/>
      <c r="AP34" s="74"/>
      <c r="AQ34" s="74"/>
      <c r="AU34" s="74"/>
      <c r="AV34" s="74"/>
      <c r="AW34" s="74"/>
      <c r="AX34" s="74"/>
      <c r="AY34" s="74"/>
      <c r="AZ34" s="74"/>
      <c r="BA34" s="74"/>
      <c r="BB34" s="74"/>
      <c r="BC34" s="74"/>
      <c r="BK34" s="76"/>
      <c r="BL34" s="74"/>
      <c r="BM34" s="74"/>
      <c r="BN34" s="76"/>
      <c r="BO34" s="76"/>
      <c r="BP34" s="74"/>
      <c r="BQ34" s="74"/>
      <c r="BR34" s="74"/>
      <c r="BS34" s="74"/>
      <c r="BT34" s="74"/>
      <c r="BU34" s="74"/>
      <c r="BV34" s="74"/>
      <c r="BW34" s="74"/>
      <c r="BX34" s="74"/>
      <c r="BY34" s="74"/>
      <c r="BZ34" s="74"/>
      <c r="CA34" s="74"/>
      <c r="CB34" s="74"/>
      <c r="CC34" s="74"/>
      <c r="CD34" s="74"/>
      <c r="CE34" s="74"/>
      <c r="CF34" s="74"/>
      <c r="CG34" s="74"/>
      <c r="CI34" s="76"/>
      <c r="CJ34" s="76"/>
      <c r="CL34" s="74"/>
      <c r="CM34" s="74"/>
      <c r="CN34" s="75"/>
      <c r="CO34" s="74"/>
      <c r="CP34" s="74"/>
      <c r="CQ34" s="74"/>
      <c r="CR34" s="74"/>
      <c r="CS34" s="74"/>
      <c r="CT34" s="74"/>
      <c r="CU34" s="74"/>
      <c r="CV34" s="74"/>
      <c r="CW34" s="74"/>
      <c r="CX34" s="74"/>
      <c r="CY34" s="74"/>
      <c r="CZ34" s="74"/>
      <c r="DA34" s="74"/>
      <c r="DB34" s="74"/>
      <c r="DC34" s="74"/>
      <c r="DE34" s="75"/>
      <c r="DG34" s="74"/>
      <c r="DH34" s="74"/>
      <c r="DI34" s="75"/>
      <c r="DJ34" s="74"/>
      <c r="DK34" s="74"/>
      <c r="DL34" s="74"/>
      <c r="DM34" s="74"/>
      <c r="DN34" s="74"/>
      <c r="DO34" s="74"/>
      <c r="DP34" s="74"/>
      <c r="DT34" s="74"/>
      <c r="DU34" s="74"/>
      <c r="DV34" s="74"/>
      <c r="DW34" s="74"/>
      <c r="DX34" s="74"/>
      <c r="DY34" s="74"/>
      <c r="DZ34" s="74"/>
      <c r="EA34" s="74"/>
      <c r="EB34" s="74"/>
      <c r="EC34" s="74"/>
      <c r="ED34" s="74"/>
      <c r="EE34" s="74"/>
      <c r="EF34" s="74"/>
      <c r="EG34" s="74"/>
      <c r="EH34" s="74"/>
      <c r="EI34" s="74"/>
      <c r="EJ34" s="75"/>
      <c r="EK34" s="74"/>
      <c r="EL34" s="74"/>
      <c r="EM34" s="74"/>
      <c r="EN34" s="74"/>
      <c r="EO34" s="74"/>
      <c r="EP34" s="74"/>
      <c r="EQ34" s="74"/>
      <c r="ER34" s="74"/>
      <c r="ES34" s="74"/>
      <c r="ET34" s="74"/>
      <c r="EU34" s="74"/>
      <c r="EV34" s="74"/>
      <c r="EW34" s="74"/>
      <c r="EX34" s="74"/>
      <c r="EY34" s="74"/>
      <c r="EZ34" s="74"/>
      <c r="FA34" s="74"/>
      <c r="FB34" s="74"/>
      <c r="FC34" s="74"/>
      <c r="FD34" s="74"/>
      <c r="FE34" s="75"/>
      <c r="FF34" s="74"/>
      <c r="FG34" s="74"/>
      <c r="FH34" s="74"/>
      <c r="FI34" s="75"/>
      <c r="FJ34" s="75"/>
      <c r="FK34" s="75"/>
      <c r="FL34" s="75"/>
      <c r="FM34" s="75"/>
      <c r="FN34" s="75"/>
      <c r="FO34" s="75"/>
      <c r="FP34" s="75"/>
      <c r="FQ34" s="75"/>
      <c r="FR34" s="75"/>
      <c r="FS34" s="75"/>
      <c r="FT34" s="75"/>
      <c r="FU34" s="75"/>
      <c r="FV34" s="75"/>
      <c r="FW34" s="75"/>
      <c r="FX34" s="75"/>
      <c r="FY34" s="74"/>
      <c r="FZ34" s="74"/>
      <c r="GA34" s="74"/>
      <c r="GB34" s="74"/>
      <c r="GC34" s="74"/>
      <c r="GD34" s="74"/>
      <c r="GE34" s="74"/>
      <c r="GF34" s="74"/>
      <c r="GG34" s="74"/>
      <c r="GH34" s="74"/>
      <c r="GI34" s="74"/>
      <c r="GJ34" s="74"/>
      <c r="GK34" s="74"/>
      <c r="GL34" s="74"/>
      <c r="GM34" s="74"/>
      <c r="GN34" s="74"/>
      <c r="GO34" s="74"/>
      <c r="GP34" s="75"/>
    </row>
    <row r="35" spans="1:248" ht="14.1" customHeight="1" x14ac:dyDescent="0.2">
      <c r="C35" s="31"/>
      <c r="D35" s="29"/>
      <c r="E35" s="31"/>
      <c r="F35" s="29"/>
      <c r="G35" s="29"/>
      <c r="H35" s="29"/>
      <c r="I35" s="29"/>
      <c r="J35" s="29"/>
      <c r="K35" s="29"/>
      <c r="L35" s="29"/>
      <c r="M35" s="29"/>
      <c r="N35" s="29"/>
      <c r="O35" s="29"/>
      <c r="P35" s="29"/>
      <c r="Q35" s="29"/>
      <c r="R35" s="29"/>
      <c r="S35" s="29"/>
      <c r="T35" s="29"/>
      <c r="U35" s="29"/>
      <c r="V35" s="29"/>
      <c r="X35" s="29"/>
      <c r="Z35" s="29"/>
      <c r="AB35" s="29"/>
      <c r="AD35" s="29"/>
      <c r="AF35" s="29"/>
      <c r="AH35" s="29"/>
      <c r="AJ35" s="29"/>
      <c r="AL35" s="29"/>
      <c r="AN35" s="29"/>
      <c r="AP35" s="29"/>
      <c r="AR35" s="29"/>
      <c r="AT35" s="29"/>
      <c r="AV35" s="29"/>
      <c r="AW35" s="29"/>
      <c r="AX35" s="29"/>
      <c r="AY35" s="29"/>
      <c r="AZ35" s="29"/>
      <c r="BA35" s="29"/>
      <c r="BB35" s="29"/>
      <c r="BC35" s="29"/>
      <c r="BD35" s="29"/>
      <c r="BE35" s="29"/>
      <c r="BF35" s="29"/>
      <c r="BG35" s="29"/>
      <c r="BH35" s="29"/>
      <c r="BI35" s="29"/>
      <c r="BJ35" s="29"/>
      <c r="BL35" s="29"/>
      <c r="BN35" s="29"/>
      <c r="BP35" s="29"/>
      <c r="BR35" s="29"/>
      <c r="BT35" s="29"/>
      <c r="BV35" s="29"/>
      <c r="BX35" s="29"/>
      <c r="BZ35" s="29"/>
      <c r="CB35" s="29"/>
      <c r="CD35" s="29"/>
      <c r="CF35" s="29"/>
      <c r="CH35" s="29"/>
      <c r="CJ35" s="29"/>
      <c r="CL35" s="29"/>
      <c r="CN35" s="29"/>
      <c r="CP35" s="29"/>
      <c r="CR35" s="29"/>
      <c r="CT35" s="29"/>
      <c r="CW35" s="29"/>
      <c r="DD35" s="29"/>
      <c r="DE35" s="29"/>
      <c r="DH35" s="29"/>
      <c r="DJ35" s="29"/>
      <c r="DL35" s="29"/>
      <c r="DN35" s="29"/>
      <c r="DP35" s="29"/>
      <c r="DR35" s="29"/>
      <c r="DT35" s="29"/>
      <c r="DV35" s="29"/>
      <c r="DX35" s="29"/>
      <c r="DZ35" s="29"/>
      <c r="EB35" s="29"/>
      <c r="ED35" s="29"/>
      <c r="EF35" s="29"/>
      <c r="EH35" s="29"/>
      <c r="EJ35" s="29"/>
      <c r="EL35" s="29"/>
      <c r="EN35" s="29"/>
      <c r="EP35" s="29"/>
      <c r="ER35" s="29"/>
      <c r="ET35" s="29"/>
      <c r="EV35" s="29"/>
      <c r="EX35" s="29"/>
      <c r="EZ35" s="29"/>
      <c r="FB35" s="29"/>
      <c r="FD35" s="29"/>
      <c r="FF35" s="29"/>
      <c r="FH35" s="29"/>
      <c r="FK35" s="29"/>
      <c r="FM35" s="29"/>
      <c r="FO35" s="29"/>
      <c r="FQ35" s="29"/>
      <c r="FT35" s="29"/>
      <c r="FV35" s="29"/>
      <c r="FW35" s="29"/>
      <c r="FZ35" s="29"/>
      <c r="GB35" s="29"/>
      <c r="GD35" s="29"/>
      <c r="GF35" s="29"/>
      <c r="GH35" s="29"/>
      <c r="GJ35" s="29"/>
      <c r="GL35" s="29"/>
      <c r="GN35" s="29"/>
      <c r="GP35" s="29"/>
      <c r="GR35" s="29"/>
      <c r="GT35" s="29"/>
      <c r="GV35" s="29"/>
      <c r="GX35" s="29"/>
      <c r="GZ35" s="29"/>
      <c r="HB35" s="29"/>
      <c r="HD35" s="29"/>
      <c r="HF35" s="29"/>
      <c r="HH35" s="29"/>
      <c r="HJ35" s="29"/>
      <c r="HL35" s="29"/>
      <c r="HN35" s="29"/>
      <c r="HP35" s="29"/>
      <c r="HR35" s="29"/>
      <c r="HT35" s="29"/>
      <c r="HV35" s="29"/>
      <c r="HX35" s="29"/>
      <c r="HZ35" s="29"/>
      <c r="IB35" s="29"/>
      <c r="ID35" s="29"/>
      <c r="IF35" s="29"/>
      <c r="IH35" s="29"/>
      <c r="IJ35" s="29"/>
      <c r="IL35" s="29"/>
      <c r="IN35" s="29"/>
    </row>
    <row r="38" spans="1:248" ht="42" customHeight="1" x14ac:dyDescent="0.2">
      <c r="A38" s="619" t="s">
        <v>686</v>
      </c>
      <c r="B38" s="619"/>
      <c r="C38" s="619"/>
      <c r="D38" s="619"/>
    </row>
    <row r="39" spans="1:248" s="191" customFormat="1" ht="35.1" customHeight="1" x14ac:dyDescent="0.2">
      <c r="A39" s="192" t="s">
        <v>50</v>
      </c>
      <c r="B39" s="192" t="s">
        <v>51</v>
      </c>
      <c r="C39" s="192" t="s">
        <v>52</v>
      </c>
      <c r="D39" s="193" t="s">
        <v>347</v>
      </c>
      <c r="E39" s="192" t="s">
        <v>551</v>
      </c>
      <c r="F39" s="192" t="s">
        <v>552</v>
      </c>
      <c r="G39" s="192" t="s">
        <v>553</v>
      </c>
      <c r="H39" s="192" t="s">
        <v>554</v>
      </c>
      <c r="I39" s="192" t="s">
        <v>555</v>
      </c>
    </row>
    <row r="40" spans="1:248" s="286" customFormat="1" ht="14.1" customHeight="1" x14ac:dyDescent="0.2">
      <c r="A40" s="282" t="str">
        <f>'2.'!D8</f>
        <v>HAT-14-01</v>
      </c>
      <c r="B40" s="283" t="str">
        <f>'2.'!J8</f>
        <v>0380</v>
      </c>
      <c r="C40" s="277" t="s">
        <v>862</v>
      </c>
      <c r="D40" s="284" t="str">
        <f>'8.'!D6</f>
        <v>nem vettünk igénybe utazásszervezői szolgáltatást</v>
      </c>
      <c r="E40" s="282">
        <f>'8.'!AA10</f>
        <v>0</v>
      </c>
      <c r="F40" s="282">
        <f>'8.'!AA11</f>
        <v>0</v>
      </c>
      <c r="G40" s="282">
        <f>'8.'!AA12</f>
        <v>0</v>
      </c>
      <c r="H40" s="282">
        <f>'8.'!AA13</f>
        <v>0</v>
      </c>
      <c r="I40" s="285">
        <f>'8.'!AA14</f>
        <v>0</v>
      </c>
    </row>
    <row r="41" spans="1:248" x14ac:dyDescent="0.2">
      <c r="B41" s="31"/>
      <c r="C41" s="31"/>
      <c r="D41" s="29"/>
      <c r="E41" s="31"/>
    </row>
    <row r="42" spans="1:248" x14ac:dyDescent="0.2">
      <c r="B42" s="31"/>
      <c r="C42" s="31"/>
      <c r="D42" s="29"/>
      <c r="E42" s="31"/>
    </row>
    <row r="43" spans="1:248" x14ac:dyDescent="0.2">
      <c r="B43" s="31"/>
      <c r="C43" s="31"/>
      <c r="D43" s="29"/>
      <c r="E43" s="31"/>
    </row>
    <row r="44" spans="1:248" x14ac:dyDescent="0.2">
      <c r="B44" s="31"/>
      <c r="C44" s="31"/>
      <c r="D44" s="29"/>
      <c r="E44" s="31"/>
    </row>
    <row r="45" spans="1:248" ht="42" customHeight="1" x14ac:dyDescent="0.2">
      <c r="A45" s="619" t="s">
        <v>687</v>
      </c>
      <c r="B45" s="619"/>
      <c r="C45" s="619"/>
      <c r="D45" s="619"/>
    </row>
    <row r="46" spans="1:248" s="191" customFormat="1" ht="35.1" customHeight="1" x14ac:dyDescent="0.2">
      <c r="A46" s="192" t="s">
        <v>50</v>
      </c>
      <c r="B46" s="192" t="s">
        <v>51</v>
      </c>
      <c r="C46" s="192" t="s">
        <v>52</v>
      </c>
      <c r="D46" s="194"/>
      <c r="E46" s="193" t="s">
        <v>559</v>
      </c>
      <c r="F46" s="192" t="s">
        <v>558</v>
      </c>
      <c r="G46" s="192" t="s">
        <v>557</v>
      </c>
      <c r="H46" s="192" t="s">
        <v>556</v>
      </c>
      <c r="I46" s="192" t="s">
        <v>555</v>
      </c>
    </row>
    <row r="47" spans="1:248" s="286" customFormat="1" ht="14.1" customHeight="1" x14ac:dyDescent="0.2">
      <c r="A47" s="282" t="str">
        <f>'2.'!D8</f>
        <v>HAT-14-01</v>
      </c>
      <c r="B47" s="283" t="str">
        <f>'2.'!J8</f>
        <v>0380</v>
      </c>
      <c r="C47" s="277" t="s">
        <v>862</v>
      </c>
      <c r="D47" s="284"/>
      <c r="E47" s="282" t="str">
        <f>'8.'!AA18</f>
        <v>Fekebusz</v>
      </c>
      <c r="F47" s="282" t="str">
        <f>'8.'!AA19</f>
        <v>Szeghalom</v>
      </c>
      <c r="G47" s="282" t="str">
        <f>'8.'!AA20</f>
        <v>fekebusz.hu</v>
      </c>
      <c r="H47" s="282" t="str">
        <f>'8.'!AA21</f>
        <v>info@fekebusz.hu</v>
      </c>
      <c r="I47" s="285" t="str">
        <f>'8.'!AA22</f>
        <v>10 - teljes mértékben elégedett vagyok a kapott szolgáltatással</v>
      </c>
    </row>
    <row r="48" spans="1:248" s="286" customFormat="1" ht="14.1" customHeight="1" x14ac:dyDescent="0.2">
      <c r="A48" s="282" t="str">
        <f>'2.'!D8</f>
        <v>HAT-14-01</v>
      </c>
      <c r="B48" s="283" t="str">
        <f>'2.'!J8</f>
        <v>0380</v>
      </c>
      <c r="C48" s="277" t="s">
        <v>862</v>
      </c>
      <c r="D48" s="284"/>
      <c r="E48" s="282">
        <f>'8.'!AA24</f>
        <v>0</v>
      </c>
      <c r="F48" s="282">
        <f>'8.'!AA25</f>
        <v>0</v>
      </c>
      <c r="G48" s="282">
        <f>'8.'!AA26</f>
        <v>0</v>
      </c>
      <c r="H48" s="282">
        <f>'8.'!AA27</f>
        <v>0</v>
      </c>
      <c r="I48" s="285">
        <f>'8.'!AA28</f>
        <v>0</v>
      </c>
    </row>
    <row r="49" spans="1:10" s="286" customFormat="1" ht="14.1" customHeight="1" x14ac:dyDescent="0.2">
      <c r="A49" s="282" t="str">
        <f>'2.'!D8</f>
        <v>HAT-14-01</v>
      </c>
      <c r="B49" s="283" t="str">
        <f>'2.'!J8</f>
        <v>0380</v>
      </c>
      <c r="C49" s="277" t="s">
        <v>862</v>
      </c>
      <c r="D49" s="284"/>
      <c r="E49" s="282">
        <f>'8.'!AA30</f>
        <v>0</v>
      </c>
      <c r="F49" s="282">
        <f>'8.'!AA31</f>
        <v>0</v>
      </c>
      <c r="G49" s="282">
        <f>'8.'!AA32</f>
        <v>0</v>
      </c>
      <c r="H49" s="282">
        <f>'8.'!AA33</f>
        <v>0</v>
      </c>
      <c r="I49" s="285">
        <f>'8.'!AA34</f>
        <v>0</v>
      </c>
    </row>
    <row r="50" spans="1:10" x14ac:dyDescent="0.2">
      <c r="B50" s="31"/>
      <c r="C50" s="31"/>
      <c r="D50" s="29"/>
      <c r="E50" s="31"/>
    </row>
    <row r="51" spans="1:10" x14ac:dyDescent="0.2">
      <c r="B51" s="31"/>
      <c r="C51" s="31"/>
      <c r="D51" s="29"/>
      <c r="E51" s="31"/>
    </row>
    <row r="52" spans="1:10" x14ac:dyDescent="0.2">
      <c r="B52" s="31"/>
      <c r="C52" s="31"/>
      <c r="D52" s="29"/>
      <c r="E52" s="31"/>
    </row>
    <row r="53" spans="1:10" x14ac:dyDescent="0.2">
      <c r="B53" s="31"/>
      <c r="C53" s="31"/>
      <c r="D53" s="29"/>
      <c r="E53" s="31"/>
    </row>
    <row r="54" spans="1:10" ht="42" customHeight="1" x14ac:dyDescent="0.2">
      <c r="A54" s="619" t="s">
        <v>688</v>
      </c>
      <c r="B54" s="619"/>
      <c r="C54" s="619"/>
      <c r="D54" s="619"/>
    </row>
    <row r="55" spans="1:10" s="191" customFormat="1" ht="35.1" customHeight="1" x14ac:dyDescent="0.2">
      <c r="A55" s="192" t="s">
        <v>50</v>
      </c>
      <c r="B55" s="192" t="s">
        <v>51</v>
      </c>
      <c r="C55" s="192" t="s">
        <v>52</v>
      </c>
      <c r="D55" s="193" t="s">
        <v>560</v>
      </c>
      <c r="E55" s="192" t="s">
        <v>561</v>
      </c>
      <c r="F55" s="192" t="s">
        <v>562</v>
      </c>
      <c r="G55" s="192" t="s">
        <v>563</v>
      </c>
      <c r="H55" s="192" t="s">
        <v>564</v>
      </c>
      <c r="I55" s="192" t="s">
        <v>565</v>
      </c>
      <c r="J55" s="192" t="s">
        <v>566</v>
      </c>
    </row>
    <row r="56" spans="1:10" s="286" customFormat="1" ht="14.1" customHeight="1" x14ac:dyDescent="0.2">
      <c r="A56" s="282" t="str">
        <f>'2.'!D8</f>
        <v>HAT-14-01</v>
      </c>
      <c r="B56" s="283" t="str">
        <f>'2.'!J8</f>
        <v>0380</v>
      </c>
      <c r="C56" s="277" t="s">
        <v>862</v>
      </c>
      <c r="D56" s="284" t="str">
        <f>'8.'!AA38</f>
        <v>egyéb kereskedelmi szálláshely (panzió, szálloda stb.)</v>
      </c>
      <c r="E56" s="282" t="str">
        <f>'8.'!AA39</f>
        <v>Bethlen Kata Diakóniai központ</v>
      </c>
      <c r="F56" s="282" t="str">
        <f>'8.'!AA40</f>
        <v>Kolozsvár</v>
      </c>
      <c r="G56" s="282" t="str">
        <f>'8.'!AA41</f>
        <v>bethlenkata.ro</v>
      </c>
      <c r="H56" s="282" t="str">
        <f>'8.'!AA42</f>
        <v>bethlenkata@gmail.com</v>
      </c>
      <c r="I56" s="285" t="str">
        <f>'8.'!AA44</f>
        <v>10 - teljes mértékben elégedett vagyok a szálláshellyel</v>
      </c>
      <c r="J56" s="282">
        <f>'8.'!AA43</f>
        <v>2</v>
      </c>
    </row>
    <row r="57" spans="1:10" s="286" customFormat="1" ht="14.1" customHeight="1" x14ac:dyDescent="0.2">
      <c r="A57" s="282" t="str">
        <f>'2.'!D8</f>
        <v>HAT-14-01</v>
      </c>
      <c r="B57" s="283" t="str">
        <f>'2.'!J8</f>
        <v>0380</v>
      </c>
      <c r="C57" s="277" t="s">
        <v>862</v>
      </c>
      <c r="D57" s="284">
        <f>'8.'!AA46</f>
        <v>0</v>
      </c>
      <c r="E57" s="282">
        <f>'8.'!AA47</f>
        <v>0</v>
      </c>
      <c r="F57" s="282">
        <f>'8.'!AA48</f>
        <v>0</v>
      </c>
      <c r="G57" s="282">
        <f>'8.'!AA49</f>
        <v>0</v>
      </c>
      <c r="H57" s="282">
        <f>'8.'!AA50</f>
        <v>0</v>
      </c>
      <c r="I57" s="285">
        <f>'8.'!AA52</f>
        <v>0</v>
      </c>
      <c r="J57" s="282">
        <f>'8.'!AA51</f>
        <v>0</v>
      </c>
    </row>
    <row r="58" spans="1:10" s="286" customFormat="1" ht="14.1" customHeight="1" x14ac:dyDescent="0.2">
      <c r="A58" s="282" t="str">
        <f>'2.'!D8</f>
        <v>HAT-14-01</v>
      </c>
      <c r="B58" s="283" t="str">
        <f>'2.'!J8</f>
        <v>0380</v>
      </c>
      <c r="C58" s="277" t="s">
        <v>862</v>
      </c>
      <c r="D58" s="284">
        <f>'8.'!AA54</f>
        <v>0</v>
      </c>
      <c r="E58" s="282">
        <f>'8.'!AA55</f>
        <v>0</v>
      </c>
      <c r="F58" s="282">
        <f>'8.'!AA56</f>
        <v>0</v>
      </c>
      <c r="G58" s="282">
        <f>'8.'!AA57</f>
        <v>0</v>
      </c>
      <c r="H58" s="282">
        <f>'8.'!AA58</f>
        <v>0</v>
      </c>
      <c r="I58" s="285">
        <f>'8.'!AA60</f>
        <v>0</v>
      </c>
      <c r="J58" s="282">
        <f>'8.'!AA59</f>
        <v>0</v>
      </c>
    </row>
    <row r="59" spans="1:10" s="286" customFormat="1" ht="14.1" customHeight="1" x14ac:dyDescent="0.2">
      <c r="A59" s="282" t="str">
        <f>'2.'!D8</f>
        <v>HAT-14-01</v>
      </c>
      <c r="B59" s="283" t="str">
        <f>'2.'!J8</f>
        <v>0380</v>
      </c>
      <c r="C59" s="277" t="s">
        <v>862</v>
      </c>
      <c r="D59" s="284">
        <f>'8.'!AA62</f>
        <v>0</v>
      </c>
      <c r="E59" s="282">
        <f>'8.'!AA63</f>
        <v>0</v>
      </c>
      <c r="F59" s="282">
        <f>'8.'!AA64</f>
        <v>0</v>
      </c>
      <c r="G59" s="282">
        <f>'8.'!AA65</f>
        <v>0</v>
      </c>
      <c r="H59" s="282">
        <f>'8.'!AA66</f>
        <v>0</v>
      </c>
      <c r="I59" s="285">
        <f>'8.'!AA68</f>
        <v>0</v>
      </c>
      <c r="J59" s="282">
        <f>'8.'!AA67</f>
        <v>0</v>
      </c>
    </row>
    <row r="60" spans="1:10" s="286" customFormat="1" ht="14.1" customHeight="1" x14ac:dyDescent="0.2">
      <c r="A60" s="282" t="str">
        <f>'2.'!D8</f>
        <v>HAT-14-01</v>
      </c>
      <c r="B60" s="283" t="str">
        <f>'2.'!J8</f>
        <v>0380</v>
      </c>
      <c r="C60" s="277" t="s">
        <v>862</v>
      </c>
      <c r="D60" s="284">
        <f>'8.'!AA70</f>
        <v>0</v>
      </c>
      <c r="E60" s="282">
        <f>'8.'!AA71</f>
        <v>0</v>
      </c>
      <c r="F60" s="282">
        <f>'8.'!AA72</f>
        <v>0</v>
      </c>
      <c r="G60" s="282">
        <f>'8.'!AA73</f>
        <v>0</v>
      </c>
      <c r="H60" s="282">
        <f>'8.'!AA74</f>
        <v>0</v>
      </c>
      <c r="I60" s="285">
        <f>'8.'!AA76</f>
        <v>0</v>
      </c>
      <c r="J60" s="282">
        <f>'8.'!AA75</f>
        <v>0</v>
      </c>
    </row>
    <row r="61" spans="1:10" s="286" customFormat="1" ht="14.1" customHeight="1" x14ac:dyDescent="0.2">
      <c r="A61" s="282" t="str">
        <f>'2.'!D8</f>
        <v>HAT-14-01</v>
      </c>
      <c r="B61" s="283" t="str">
        <f>'2.'!J8</f>
        <v>0380</v>
      </c>
      <c r="C61" s="277" t="s">
        <v>862</v>
      </c>
      <c r="D61" s="284">
        <f>'8.'!AA78</f>
        <v>0</v>
      </c>
      <c r="E61" s="282">
        <f>'8.'!AA79</f>
        <v>0</v>
      </c>
      <c r="F61" s="282">
        <f>'8.'!AA80</f>
        <v>0</v>
      </c>
      <c r="G61" s="282">
        <f>'8.'!AA81</f>
        <v>0</v>
      </c>
      <c r="H61" s="282">
        <f>'8.'!AA82</f>
        <v>0</v>
      </c>
      <c r="I61" s="285">
        <f>'8.'!AA84</f>
        <v>0</v>
      </c>
      <c r="J61" s="282">
        <f>'8.'!AA83</f>
        <v>0</v>
      </c>
    </row>
    <row r="62" spans="1:10" x14ac:dyDescent="0.2">
      <c r="B62" s="31"/>
      <c r="C62" s="31"/>
      <c r="D62" s="29"/>
      <c r="E62" s="29"/>
      <c r="F62" s="30"/>
      <c r="G62" s="30"/>
    </row>
    <row r="63" spans="1:10" x14ac:dyDescent="0.2">
      <c r="B63" s="31"/>
      <c r="C63" s="31"/>
      <c r="D63" s="29"/>
      <c r="E63" s="29"/>
      <c r="F63" s="30"/>
      <c r="G63" s="30"/>
    </row>
    <row r="64" spans="1:10" x14ac:dyDescent="0.2">
      <c r="B64" s="31"/>
      <c r="C64" s="31"/>
      <c r="D64" s="29"/>
      <c r="E64" s="29"/>
      <c r="F64" s="30"/>
      <c r="G64" s="30"/>
    </row>
    <row r="65" spans="2:7" x14ac:dyDescent="0.2">
      <c r="B65" s="31"/>
      <c r="C65" s="31"/>
      <c r="D65" s="29"/>
      <c r="E65" s="29"/>
      <c r="F65" s="30"/>
      <c r="G65" s="30"/>
    </row>
  </sheetData>
  <sheetProtection selectLockedCells="1"/>
  <mergeCells count="4">
    <mergeCell ref="A2:D2"/>
    <mergeCell ref="A38:D38"/>
    <mergeCell ref="A45:D45"/>
    <mergeCell ref="A54:D54"/>
  </mergeCells>
  <phoneticPr fontId="1" type="noConversion"/>
  <printOptions horizontalCentered="1"/>
  <pageMargins left="0.59055118110236227" right="0.39370078740157483" top="0.78740157480314965" bottom="1.1023622047244095" header="0.39370078740157483" footer="0.39370078740157483"/>
  <pageSetup paperSize="9" scale="62" orientation="landscape" r:id="rId1"/>
  <headerFooter alignWithMargins="0"/>
  <colBreaks count="1" manualBreakCount="1">
    <brk id="2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BW251"/>
  <sheetViews>
    <sheetView view="pageBreakPreview" zoomScaleNormal="100" zoomScaleSheetLayoutView="100" workbookViewId="0">
      <selection activeCell="I6" sqref="I6:AR6"/>
    </sheetView>
  </sheetViews>
  <sheetFormatPr defaultColWidth="9.140625" defaultRowHeight="14.1" customHeight="1" x14ac:dyDescent="0.2"/>
  <cols>
    <col min="1" max="5" width="2.7109375" style="23" customWidth="1"/>
    <col min="6" max="7" width="2.7109375" style="6" customWidth="1"/>
    <col min="8" max="44" width="2.7109375" style="1" customWidth="1"/>
    <col min="45" max="49" width="15.7109375" style="1" customWidth="1"/>
    <col min="50" max="50" width="15.7109375" style="2" customWidth="1"/>
    <col min="51" max="51" width="15.7109375" style="5" customWidth="1"/>
    <col min="52" max="52" width="15.7109375" style="3" customWidth="1"/>
    <col min="53" max="53" width="15.7109375" style="1" customWidth="1"/>
    <col min="54" max="63" width="5.7109375" style="1" customWidth="1"/>
    <col min="64" max="16384" width="9.140625" style="1"/>
  </cols>
  <sheetData>
    <row r="1" spans="1:67" ht="20.100000000000001" customHeight="1" x14ac:dyDescent="0.2">
      <c r="A1" s="371" t="s">
        <v>109</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row>
    <row r="2" spans="1:67" ht="20.100000000000001" customHeight="1" x14ac:dyDescent="0.2">
      <c r="A2" s="371" t="s">
        <v>33</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row>
    <row r="3" spans="1:67" ht="20.100000000000001" customHeight="1" x14ac:dyDescent="0.2">
      <c r="A3" s="4"/>
      <c r="B3" s="4"/>
      <c r="C3" s="4"/>
      <c r="D3" s="4"/>
      <c r="E3" s="4"/>
      <c r="F3" s="4"/>
      <c r="G3" s="4"/>
      <c r="H3" s="4"/>
      <c r="I3" s="4"/>
      <c r="J3" s="4"/>
      <c r="K3" s="4"/>
      <c r="L3" s="4"/>
      <c r="M3" s="4"/>
      <c r="N3" s="4"/>
      <c r="O3" s="4"/>
      <c r="P3" s="4"/>
      <c r="AN3" s="41"/>
      <c r="AO3" s="41"/>
      <c r="AP3" s="41"/>
      <c r="AQ3" s="41"/>
      <c r="AR3" s="41"/>
    </row>
    <row r="4" spans="1:67" ht="20.100000000000001" customHeight="1" x14ac:dyDescent="0.2">
      <c r="A4" s="636" t="s">
        <v>49</v>
      </c>
      <c r="B4" s="636"/>
      <c r="C4" s="636"/>
      <c r="D4" s="636"/>
      <c r="E4" s="636"/>
      <c r="F4" s="636"/>
      <c r="G4" s="636"/>
      <c r="H4" s="636"/>
      <c r="I4" s="637" t="s">
        <v>841</v>
      </c>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637"/>
      <c r="AL4" s="637"/>
      <c r="AM4" s="637"/>
      <c r="AN4" s="637"/>
      <c r="AO4" s="637"/>
      <c r="AP4" s="637"/>
      <c r="AQ4" s="637"/>
      <c r="AR4" s="637"/>
    </row>
    <row r="5" spans="1:67" ht="20.100000000000001" customHeight="1" x14ac:dyDescent="0.2">
      <c r="A5" s="636" t="s">
        <v>48</v>
      </c>
      <c r="B5" s="636"/>
      <c r="C5" s="636"/>
      <c r="D5" s="636"/>
      <c r="E5" s="636"/>
      <c r="F5" s="636"/>
      <c r="G5" s="636"/>
      <c r="H5" s="636"/>
      <c r="I5" s="638" t="str">
        <f>'2.'!J8</f>
        <v>0380</v>
      </c>
      <c r="J5" s="639"/>
      <c r="K5" s="638" t="s">
        <v>862</v>
      </c>
      <c r="L5" s="639"/>
      <c r="M5" s="639"/>
      <c r="N5" s="639"/>
      <c r="O5" s="80"/>
      <c r="P5" s="80"/>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row>
    <row r="6" spans="1:67" ht="27.95" customHeight="1" x14ac:dyDescent="0.2">
      <c r="A6" s="484" t="s">
        <v>95</v>
      </c>
      <c r="B6" s="484"/>
      <c r="C6" s="484"/>
      <c r="D6" s="484"/>
      <c r="E6" s="484"/>
      <c r="F6" s="484"/>
      <c r="G6" s="484"/>
      <c r="H6" s="484"/>
      <c r="I6" s="640" t="str">
        <f>'2.'!D12</f>
        <v>Szabó Pál Általános Iskola és Alapfokú Művészeti Iskola</v>
      </c>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0"/>
      <c r="AJ6" s="640"/>
      <c r="AK6" s="640"/>
      <c r="AL6" s="640"/>
      <c r="AM6" s="640"/>
      <c r="AN6" s="640"/>
      <c r="AO6" s="640"/>
      <c r="AP6" s="640"/>
      <c r="AQ6" s="640"/>
      <c r="AR6" s="640"/>
    </row>
    <row r="7" spans="1:67" ht="20.100000000000001" customHeight="1" x14ac:dyDescent="0.2">
      <c r="A7" s="608"/>
      <c r="B7" s="608"/>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row>
    <row r="8" spans="1:67" ht="20.100000000000001" customHeight="1" x14ac:dyDescent="0.2">
      <c r="A8" s="511" t="s">
        <v>34</v>
      </c>
      <c r="B8" s="511"/>
      <c r="C8" s="511"/>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622"/>
      <c r="AS8" s="57" t="s">
        <v>814</v>
      </c>
    </row>
    <row r="9" spans="1:67" ht="14.1" customHeight="1" x14ac:dyDescent="0.2">
      <c r="A9" s="607"/>
      <c r="B9" s="608"/>
      <c r="C9" s="608"/>
      <c r="D9" s="608"/>
      <c r="E9" s="609"/>
      <c r="F9" s="483" t="s">
        <v>56</v>
      </c>
      <c r="G9" s="484"/>
      <c r="H9" s="484"/>
      <c r="I9" s="484"/>
      <c r="J9" s="484"/>
      <c r="K9" s="484"/>
      <c r="L9" s="484"/>
      <c r="M9" s="484"/>
      <c r="N9" s="484"/>
      <c r="O9" s="484"/>
      <c r="P9" s="484"/>
      <c r="Q9" s="484"/>
      <c r="R9" s="484"/>
      <c r="S9" s="484"/>
      <c r="T9" s="484"/>
      <c r="U9" s="484"/>
      <c r="V9" s="484"/>
      <c r="W9" s="484"/>
      <c r="X9" s="484"/>
      <c r="Y9" s="484"/>
      <c r="Z9" s="484"/>
      <c r="AA9" s="484"/>
      <c r="AB9" s="485"/>
      <c r="AC9" s="535" t="str">
        <f>'4.'!D6</f>
        <v>Románia</v>
      </c>
      <c r="AD9" s="432"/>
      <c r="AE9" s="432"/>
      <c r="AF9" s="432"/>
      <c r="AG9" s="432"/>
      <c r="AH9" s="432"/>
      <c r="AI9" s="432"/>
      <c r="AJ9" s="432"/>
      <c r="AK9" s="432"/>
      <c r="AL9" s="432"/>
      <c r="AM9" s="432"/>
      <c r="AN9" s="432"/>
      <c r="AO9" s="432"/>
      <c r="AP9" s="432"/>
      <c r="AQ9" s="432"/>
      <c r="AR9" s="641"/>
      <c r="AS9" s="55">
        <f>'4.'!AS6</f>
        <v>0</v>
      </c>
    </row>
    <row r="10" spans="1:67" ht="14.1" customHeight="1" x14ac:dyDescent="0.2">
      <c r="A10" s="607"/>
      <c r="B10" s="608"/>
      <c r="C10" s="608"/>
      <c r="D10" s="608"/>
      <c r="E10" s="609"/>
      <c r="F10" s="483" t="s">
        <v>249</v>
      </c>
      <c r="G10" s="484"/>
      <c r="H10" s="484"/>
      <c r="I10" s="484"/>
      <c r="J10" s="484"/>
      <c r="K10" s="484"/>
      <c r="L10" s="484"/>
      <c r="M10" s="484"/>
      <c r="N10" s="484"/>
      <c r="O10" s="484"/>
      <c r="P10" s="484"/>
      <c r="Q10" s="484"/>
      <c r="R10" s="484"/>
      <c r="S10" s="484"/>
      <c r="T10" s="484"/>
      <c r="U10" s="484"/>
      <c r="V10" s="484"/>
      <c r="W10" s="484"/>
      <c r="X10" s="484"/>
      <c r="Y10" s="484"/>
      <c r="Z10" s="484"/>
      <c r="AA10" s="484"/>
      <c r="AB10" s="485"/>
      <c r="AC10" s="643"/>
      <c r="AD10" s="643"/>
      <c r="AE10" s="643"/>
      <c r="AF10" s="643"/>
      <c r="AG10" s="643"/>
      <c r="AH10" s="643"/>
      <c r="AI10" s="643"/>
      <c r="AJ10" s="643"/>
      <c r="AK10" s="643"/>
      <c r="AL10" s="643"/>
      <c r="AM10" s="643"/>
      <c r="AN10" s="643"/>
      <c r="AO10" s="643"/>
      <c r="AP10" s="643"/>
      <c r="AQ10" s="643"/>
      <c r="AR10" s="644"/>
      <c r="AS10" s="55"/>
      <c r="AT10" s="631" t="s">
        <v>713</v>
      </c>
      <c r="AU10" s="632"/>
    </row>
    <row r="11" spans="1:67" ht="20.100000000000001" customHeight="1" x14ac:dyDescent="0.2">
      <c r="A11" s="61"/>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4"/>
    </row>
    <row r="12" spans="1:67" ht="20.100000000000001" customHeight="1" x14ac:dyDescent="0.2">
      <c r="A12" s="511" t="s">
        <v>807</v>
      </c>
      <c r="B12" s="511"/>
      <c r="C12" s="511"/>
      <c r="D12" s="511"/>
      <c r="E12" s="511"/>
      <c r="F12" s="511"/>
      <c r="G12" s="511"/>
      <c r="H12" s="511"/>
      <c r="I12" s="511"/>
      <c r="J12" s="511"/>
      <c r="K12" s="511"/>
      <c r="L12" s="511"/>
      <c r="M12" s="511"/>
      <c r="N12" s="511"/>
      <c r="O12" s="511"/>
      <c r="P12" s="511"/>
      <c r="Q12" s="511"/>
      <c r="R12" s="511"/>
      <c r="S12" s="511"/>
      <c r="T12" s="511"/>
      <c r="U12" s="511"/>
      <c r="V12" s="511"/>
      <c r="W12" s="511"/>
      <c r="X12" s="511"/>
      <c r="Y12" s="511"/>
      <c r="Z12" s="511"/>
      <c r="AA12" s="511"/>
      <c r="AB12" s="511"/>
      <c r="AC12" s="511"/>
      <c r="AD12" s="511"/>
      <c r="AE12" s="511"/>
      <c r="AF12" s="511"/>
      <c r="AG12" s="511"/>
      <c r="AH12" s="511"/>
      <c r="AI12" s="511"/>
      <c r="AJ12" s="511"/>
      <c r="AK12" s="511"/>
      <c r="AL12" s="511"/>
      <c r="AM12" s="511"/>
      <c r="AN12" s="511"/>
      <c r="AO12" s="511"/>
      <c r="AP12" s="511"/>
      <c r="AQ12" s="511"/>
      <c r="AR12" s="622"/>
      <c r="AS12" s="59"/>
    </row>
    <row r="13" spans="1:67" ht="14.1" customHeight="1" x14ac:dyDescent="0.2">
      <c r="A13" s="607"/>
      <c r="B13" s="608"/>
      <c r="C13" s="608"/>
      <c r="D13" s="608"/>
      <c r="E13" s="609"/>
      <c r="F13" s="483" t="s">
        <v>19</v>
      </c>
      <c r="G13" s="484"/>
      <c r="H13" s="484"/>
      <c r="I13" s="484"/>
      <c r="J13" s="484"/>
      <c r="K13" s="484"/>
      <c r="L13" s="484"/>
      <c r="M13" s="484"/>
      <c r="N13" s="484"/>
      <c r="O13" s="484"/>
      <c r="P13" s="484"/>
      <c r="Q13" s="484"/>
      <c r="R13" s="484"/>
      <c r="S13" s="484"/>
      <c r="T13" s="484"/>
      <c r="U13" s="484"/>
      <c r="V13" s="484"/>
      <c r="W13" s="484"/>
      <c r="X13" s="484"/>
      <c r="Y13" s="484"/>
      <c r="Z13" s="484"/>
      <c r="AA13" s="484"/>
      <c r="AB13" s="485"/>
      <c r="AC13" s="437" t="str">
        <f>IF('3.'!AT83='3.'!BL$84,BM$17,IF('3.'!AT83='3.'!BM$84,BN$17,IF('3.'!AT83='3.'!BN$84,BO$17,"-")))</f>
        <v>-</v>
      </c>
      <c r="AD13" s="437"/>
      <c r="AE13" s="437"/>
      <c r="AF13" s="437"/>
      <c r="AG13" s="437"/>
      <c r="AH13" s="437"/>
      <c r="AI13" s="437"/>
      <c r="AJ13" s="437"/>
      <c r="AK13" s="437"/>
      <c r="AL13" s="437"/>
      <c r="AM13" s="437"/>
      <c r="AN13" s="437"/>
      <c r="AO13" s="437"/>
      <c r="AP13" s="437"/>
      <c r="AQ13" s="437"/>
      <c r="AR13" s="438"/>
      <c r="AS13" s="55" t="str">
        <f>'3.'!AU83</f>
        <v>-</v>
      </c>
    </row>
    <row r="14" spans="1:67" ht="20.100000000000001" customHeight="1" x14ac:dyDescent="0.2">
      <c r="A14" s="61"/>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4"/>
    </row>
    <row r="15" spans="1:67" ht="20.100000000000001" customHeight="1" x14ac:dyDescent="0.2">
      <c r="A15" s="511" t="s">
        <v>58</v>
      </c>
      <c r="B15" s="511"/>
      <c r="C15" s="511"/>
      <c r="D15" s="511"/>
      <c r="E15" s="511"/>
      <c r="F15" s="511"/>
      <c r="G15" s="511"/>
      <c r="H15" s="511"/>
      <c r="I15" s="511"/>
      <c r="J15" s="511"/>
      <c r="K15" s="511"/>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511"/>
      <c r="AM15" s="511"/>
      <c r="AN15" s="511"/>
      <c r="AO15" s="511"/>
      <c r="AP15" s="511"/>
      <c r="AQ15" s="511"/>
      <c r="AR15" s="622"/>
      <c r="AS15" s="60"/>
      <c r="AT15" s="56" t="s">
        <v>816</v>
      </c>
      <c r="AU15" s="57" t="s">
        <v>817</v>
      </c>
      <c r="AV15" s="57" t="s">
        <v>32</v>
      </c>
      <c r="AW15" s="57" t="s">
        <v>820</v>
      </c>
      <c r="AX15" s="57" t="s">
        <v>30</v>
      </c>
      <c r="AY15" s="57" t="s">
        <v>28</v>
      </c>
      <c r="AZ15" s="57" t="s">
        <v>29</v>
      </c>
      <c r="BA15" s="3"/>
    </row>
    <row r="16" spans="1:67" ht="14.1" customHeight="1" x14ac:dyDescent="0.15">
      <c r="A16" s="464" t="s">
        <v>73</v>
      </c>
      <c r="B16" s="623"/>
      <c r="C16" s="623"/>
      <c r="D16" s="623"/>
      <c r="E16" s="624"/>
      <c r="F16" s="633" t="s">
        <v>794</v>
      </c>
      <c r="G16" s="634"/>
      <c r="H16" s="634"/>
      <c r="I16" s="634"/>
      <c r="J16" s="634"/>
      <c r="K16" s="634"/>
      <c r="L16" s="634"/>
      <c r="M16" s="634"/>
      <c r="N16" s="634"/>
      <c r="O16" s="634"/>
      <c r="P16" s="634"/>
      <c r="Q16" s="634"/>
      <c r="R16" s="634"/>
      <c r="S16" s="634"/>
      <c r="T16" s="634"/>
      <c r="U16" s="634"/>
      <c r="V16" s="634"/>
      <c r="W16" s="634"/>
      <c r="X16" s="634"/>
      <c r="Y16" s="634"/>
      <c r="Z16" s="634"/>
      <c r="AA16" s="634"/>
      <c r="AB16" s="634"/>
      <c r="AC16" s="437" t="str">
        <f>IF('4.'!AT47='4.'!BL$48,BM$16,IF('4.'!AT47='4.'!BM$48,BN$16,IF('4.'!AT47='4.'!BN$48,BO$16,"-")))</f>
        <v>-</v>
      </c>
      <c r="AD16" s="437"/>
      <c r="AE16" s="437"/>
      <c r="AF16" s="437"/>
      <c r="AG16" s="437"/>
      <c r="AH16" s="437"/>
      <c r="AI16" s="437"/>
      <c r="AJ16" s="437"/>
      <c r="AK16" s="437"/>
      <c r="AL16" s="437"/>
      <c r="AM16" s="437"/>
      <c r="AN16" s="437"/>
      <c r="AO16" s="437"/>
      <c r="AP16" s="437"/>
      <c r="AQ16" s="437"/>
      <c r="AR16" s="438"/>
      <c r="AS16" s="55"/>
      <c r="AT16" s="69" t="str">
        <f>IF(AC16=BM$16,0,IF(AC16=BN$16,1,IF(AC16=BO$16,0,"-")))</f>
        <v>-</v>
      </c>
      <c r="AU16" s="59"/>
      <c r="AV16" s="59"/>
      <c r="AW16" s="59"/>
      <c r="AX16" s="59"/>
      <c r="AY16" s="59"/>
      <c r="AZ16" s="59"/>
      <c r="BA16" s="3"/>
      <c r="BM16" s="1" t="s">
        <v>790</v>
      </c>
      <c r="BN16" s="1" t="s">
        <v>789</v>
      </c>
      <c r="BO16" s="1" t="s">
        <v>805</v>
      </c>
    </row>
    <row r="17" spans="1:67" ht="14.1" customHeight="1" x14ac:dyDescent="0.2">
      <c r="A17" s="625"/>
      <c r="B17" s="626"/>
      <c r="C17" s="626"/>
      <c r="D17" s="626"/>
      <c r="E17" s="627"/>
      <c r="F17" s="620" t="s">
        <v>8</v>
      </c>
      <c r="G17" s="621"/>
      <c r="H17" s="621"/>
      <c r="I17" s="621"/>
      <c r="J17" s="621"/>
      <c r="K17" s="621"/>
      <c r="L17" s="621"/>
      <c r="M17" s="621"/>
      <c r="N17" s="621"/>
      <c r="O17" s="621"/>
      <c r="P17" s="621"/>
      <c r="Q17" s="621"/>
      <c r="R17" s="621"/>
      <c r="S17" s="621"/>
      <c r="T17" s="621"/>
      <c r="U17" s="621"/>
      <c r="V17" s="621"/>
      <c r="W17" s="621"/>
      <c r="X17" s="621"/>
      <c r="Y17" s="621"/>
      <c r="Z17" s="621"/>
      <c r="AA17" s="621"/>
      <c r="AB17" s="621"/>
      <c r="AC17" s="455" t="str">
        <f>IF('4.'!AT54='4.'!BL$48,BM$17,IF('4.'!AT54='4.'!BM$48,BN$17,IF('4.'!AT54='4.'!BN$48,BO$17,"-")))</f>
        <v>-</v>
      </c>
      <c r="AD17" s="455"/>
      <c r="AE17" s="455"/>
      <c r="AF17" s="455"/>
      <c r="AG17" s="455"/>
      <c r="AH17" s="455"/>
      <c r="AI17" s="455"/>
      <c r="AJ17" s="455"/>
      <c r="AK17" s="455"/>
      <c r="AL17" s="455"/>
      <c r="AM17" s="455"/>
      <c r="AN17" s="455"/>
      <c r="AO17" s="455"/>
      <c r="AP17" s="455"/>
      <c r="AQ17" s="455"/>
      <c r="AR17" s="607"/>
      <c r="AS17" s="55"/>
      <c r="AT17" s="69"/>
      <c r="AU17" s="59" t="str">
        <f>IF(AND(AC16=BN$16,AC17=BN$17),1,IF(OR(AC16=BM$16,AC16=BO$16,AC17=BM$17,AC17=BO$17),0,"-"))</f>
        <v>-</v>
      </c>
      <c r="AV17" s="59"/>
      <c r="AW17" s="59"/>
      <c r="AX17" s="59"/>
      <c r="AY17" s="59"/>
      <c r="AZ17" s="59"/>
      <c r="BA17" s="3"/>
      <c r="BM17" s="1" t="s">
        <v>804</v>
      </c>
      <c r="BN17" s="1" t="s">
        <v>803</v>
      </c>
      <c r="BO17" s="1" t="s">
        <v>805</v>
      </c>
    </row>
    <row r="18" spans="1:67" ht="14.1" customHeight="1" x14ac:dyDescent="0.2">
      <c r="A18" s="625"/>
      <c r="B18" s="626"/>
      <c r="C18" s="626"/>
      <c r="D18" s="626"/>
      <c r="E18" s="627"/>
      <c r="F18" s="620" t="s">
        <v>9</v>
      </c>
      <c r="G18" s="621"/>
      <c r="H18" s="621"/>
      <c r="I18" s="621"/>
      <c r="J18" s="621"/>
      <c r="K18" s="621"/>
      <c r="L18" s="621"/>
      <c r="M18" s="621"/>
      <c r="N18" s="621"/>
      <c r="O18" s="621"/>
      <c r="P18" s="621"/>
      <c r="Q18" s="621"/>
      <c r="R18" s="621"/>
      <c r="S18" s="621"/>
      <c r="T18" s="621"/>
      <c r="U18" s="621"/>
      <c r="V18" s="621"/>
      <c r="W18" s="621"/>
      <c r="X18" s="621"/>
      <c r="Y18" s="621"/>
      <c r="Z18" s="621"/>
      <c r="AA18" s="621"/>
      <c r="AB18" s="621"/>
      <c r="AC18" s="455" t="str">
        <f>IF('4.'!AT55='4.'!BL$48,BM$17,IF('4.'!AT55='4.'!BM$48,BN$17,IF('4.'!AT55='4.'!BN$48,BO$17,"-")))</f>
        <v>-</v>
      </c>
      <c r="AD18" s="455"/>
      <c r="AE18" s="455"/>
      <c r="AF18" s="455"/>
      <c r="AG18" s="455"/>
      <c r="AH18" s="455"/>
      <c r="AI18" s="455"/>
      <c r="AJ18" s="455"/>
      <c r="AK18" s="455"/>
      <c r="AL18" s="455"/>
      <c r="AM18" s="455"/>
      <c r="AN18" s="455"/>
      <c r="AO18" s="455"/>
      <c r="AP18" s="455"/>
      <c r="AQ18" s="455"/>
      <c r="AR18" s="607"/>
      <c r="AS18" s="55"/>
      <c r="AT18" s="69"/>
      <c r="AU18" s="59"/>
      <c r="AV18" s="59" t="str">
        <f>IF(AC18=BM$17,0,IF(AC18=BN$17,1,IF(AC18=BO$17,0,"-")))</f>
        <v>-</v>
      </c>
      <c r="AW18" s="59"/>
      <c r="AX18" s="59"/>
      <c r="AY18" s="59"/>
      <c r="AZ18" s="59"/>
      <c r="BA18" s="3"/>
    </row>
    <row r="19" spans="1:67" ht="14.1" customHeight="1" x14ac:dyDescent="0.2">
      <c r="A19" s="625"/>
      <c r="B19" s="626"/>
      <c r="C19" s="626"/>
      <c r="D19" s="626"/>
      <c r="E19" s="627"/>
      <c r="F19" s="620" t="s">
        <v>10</v>
      </c>
      <c r="G19" s="621"/>
      <c r="H19" s="621"/>
      <c r="I19" s="621"/>
      <c r="J19" s="621"/>
      <c r="K19" s="621"/>
      <c r="L19" s="621"/>
      <c r="M19" s="621"/>
      <c r="N19" s="621"/>
      <c r="O19" s="621"/>
      <c r="P19" s="621"/>
      <c r="Q19" s="621"/>
      <c r="R19" s="621"/>
      <c r="S19" s="621"/>
      <c r="T19" s="621"/>
      <c r="U19" s="621"/>
      <c r="V19" s="621"/>
      <c r="W19" s="621"/>
      <c r="X19" s="621"/>
      <c r="Y19" s="621"/>
      <c r="Z19" s="621"/>
      <c r="AA19" s="621"/>
      <c r="AB19" s="621"/>
      <c r="AC19" s="455" t="str">
        <f>IF('4.'!AT56='4.'!BL$48,BM$17,IF('4.'!AT56='4.'!BM$48,BN$17,IF('4.'!AT56='4.'!BN$48,BO$17,"-")))</f>
        <v>-</v>
      </c>
      <c r="AD19" s="455"/>
      <c r="AE19" s="455"/>
      <c r="AF19" s="455"/>
      <c r="AG19" s="455"/>
      <c r="AH19" s="455"/>
      <c r="AI19" s="455"/>
      <c r="AJ19" s="455"/>
      <c r="AK19" s="455"/>
      <c r="AL19" s="455"/>
      <c r="AM19" s="455"/>
      <c r="AN19" s="455"/>
      <c r="AO19" s="455"/>
      <c r="AP19" s="455"/>
      <c r="AQ19" s="455"/>
      <c r="AR19" s="607"/>
      <c r="AS19" s="55"/>
      <c r="AT19" s="69"/>
      <c r="AU19" s="59"/>
      <c r="AV19" s="59"/>
      <c r="AW19" s="59" t="str">
        <f>IF(AC19=BM$17,0,IF(AC19=BN$17,1,IF(AC19=BO$17,0,"-")))</f>
        <v>-</v>
      </c>
      <c r="AX19" s="59"/>
      <c r="AY19" s="59"/>
      <c r="AZ19" s="59"/>
      <c r="BA19" s="3"/>
    </row>
    <row r="20" spans="1:67" ht="14.1" customHeight="1" x14ac:dyDescent="0.2">
      <c r="A20" s="625"/>
      <c r="B20" s="626"/>
      <c r="C20" s="626"/>
      <c r="D20" s="626"/>
      <c r="E20" s="627"/>
      <c r="F20" s="620" t="s">
        <v>12</v>
      </c>
      <c r="G20" s="621"/>
      <c r="H20" s="621"/>
      <c r="I20" s="621"/>
      <c r="J20" s="621"/>
      <c r="K20" s="621"/>
      <c r="L20" s="621"/>
      <c r="M20" s="621"/>
      <c r="N20" s="621"/>
      <c r="O20" s="621"/>
      <c r="P20" s="621"/>
      <c r="Q20" s="621"/>
      <c r="R20" s="621"/>
      <c r="S20" s="621"/>
      <c r="T20" s="621"/>
      <c r="U20" s="621"/>
      <c r="V20" s="621"/>
      <c r="W20" s="621"/>
      <c r="X20" s="621"/>
      <c r="Y20" s="621"/>
      <c r="Z20" s="621"/>
      <c r="AA20" s="621"/>
      <c r="AB20" s="621"/>
      <c r="AC20" s="455" t="str">
        <f>IF('4.'!AT57='4.'!BL$48,BM$17,IF('4.'!AT57='4.'!BM$48,BN$17,IF('4.'!AT57='4.'!BN$48,BO$17,"-")))</f>
        <v>-</v>
      </c>
      <c r="AD20" s="455"/>
      <c r="AE20" s="455"/>
      <c r="AF20" s="455"/>
      <c r="AG20" s="455"/>
      <c r="AH20" s="455"/>
      <c r="AI20" s="455"/>
      <c r="AJ20" s="455"/>
      <c r="AK20" s="455"/>
      <c r="AL20" s="455"/>
      <c r="AM20" s="455"/>
      <c r="AN20" s="455"/>
      <c r="AO20" s="455"/>
      <c r="AP20" s="455"/>
      <c r="AQ20" s="455"/>
      <c r="AR20" s="607"/>
      <c r="AS20" s="55"/>
      <c r="AT20" s="69"/>
      <c r="AU20" s="59"/>
      <c r="AV20" s="59"/>
      <c r="AW20" s="59"/>
      <c r="AX20" s="59" t="str">
        <f>IF(AND(AC16=BN$16,AC20=BN$17),1,IF(OR(AC16=BM$16,AC16=BO$16,AC20=BM$17,AC20=BO$17),0,"-"))</f>
        <v>-</v>
      </c>
      <c r="AY20" s="59"/>
      <c r="AZ20" s="59"/>
      <c r="BA20" s="3"/>
    </row>
    <row r="21" spans="1:67" ht="14.1" customHeight="1" x14ac:dyDescent="0.2">
      <c r="A21" s="625"/>
      <c r="B21" s="626"/>
      <c r="C21" s="626"/>
      <c r="D21" s="626"/>
      <c r="E21" s="627"/>
      <c r="F21" s="620" t="s">
        <v>734</v>
      </c>
      <c r="G21" s="621"/>
      <c r="H21" s="621"/>
      <c r="I21" s="621"/>
      <c r="J21" s="621"/>
      <c r="K21" s="621"/>
      <c r="L21" s="621"/>
      <c r="M21" s="621"/>
      <c r="N21" s="621"/>
      <c r="O21" s="621"/>
      <c r="P21" s="621"/>
      <c r="Q21" s="621"/>
      <c r="R21" s="621"/>
      <c r="S21" s="621"/>
      <c r="T21" s="621"/>
      <c r="U21" s="621"/>
      <c r="V21" s="621"/>
      <c r="W21" s="621"/>
      <c r="X21" s="621"/>
      <c r="Y21" s="621"/>
      <c r="Z21" s="621"/>
      <c r="AA21" s="621"/>
      <c r="AB21" s="621"/>
      <c r="AC21" s="455" t="str">
        <f>IF('4.'!AT58='4.'!BL$48,BM$17,IF('4.'!AT58='4.'!BM$48,BN$17,IF('4.'!AT58='4.'!BN$48,BO$17,"-")))</f>
        <v>-</v>
      </c>
      <c r="AD21" s="455"/>
      <c r="AE21" s="455"/>
      <c r="AF21" s="455"/>
      <c r="AG21" s="455"/>
      <c r="AH21" s="455"/>
      <c r="AI21" s="455"/>
      <c r="AJ21" s="455"/>
      <c r="AK21" s="455"/>
      <c r="AL21" s="455"/>
      <c r="AM21" s="455"/>
      <c r="AN21" s="455"/>
      <c r="AO21" s="455"/>
      <c r="AP21" s="455"/>
      <c r="AQ21" s="455"/>
      <c r="AR21" s="607"/>
      <c r="AS21" s="55"/>
      <c r="AT21" s="69"/>
      <c r="AU21" s="59"/>
      <c r="AV21" s="59"/>
      <c r="AW21" s="59"/>
      <c r="AX21" s="59"/>
      <c r="AY21" s="59" t="str">
        <f>IF(AC21=BM$17,0,IF(AC21=BN$17,1,IF(AC21=BO$17,0,"-")))</f>
        <v>-</v>
      </c>
      <c r="AZ21" s="59"/>
      <c r="BA21" s="3"/>
    </row>
    <row r="22" spans="1:67" ht="14.1" customHeight="1" x14ac:dyDescent="0.2">
      <c r="A22" s="628"/>
      <c r="B22" s="629"/>
      <c r="C22" s="629"/>
      <c r="D22" s="629"/>
      <c r="E22" s="630"/>
      <c r="F22" s="620" t="s">
        <v>11</v>
      </c>
      <c r="G22" s="621"/>
      <c r="H22" s="621"/>
      <c r="I22" s="621"/>
      <c r="J22" s="621"/>
      <c r="K22" s="621"/>
      <c r="L22" s="621"/>
      <c r="M22" s="621"/>
      <c r="N22" s="621"/>
      <c r="O22" s="621"/>
      <c r="P22" s="621"/>
      <c r="Q22" s="621"/>
      <c r="R22" s="621"/>
      <c r="S22" s="621"/>
      <c r="T22" s="621"/>
      <c r="U22" s="621"/>
      <c r="V22" s="621"/>
      <c r="W22" s="621"/>
      <c r="X22" s="621"/>
      <c r="Y22" s="621"/>
      <c r="Z22" s="621"/>
      <c r="AA22" s="621"/>
      <c r="AB22" s="621"/>
      <c r="AC22" s="455" t="str">
        <f>IF('4.'!AT59='4.'!BL$48,BM$17,IF('4.'!AT59='4.'!BM$48,BN$17,IF('4.'!AT59='4.'!BN$48,BO$17,"-")))</f>
        <v>-</v>
      </c>
      <c r="AD22" s="455"/>
      <c r="AE22" s="455"/>
      <c r="AF22" s="455"/>
      <c r="AG22" s="455"/>
      <c r="AH22" s="455"/>
      <c r="AI22" s="455"/>
      <c r="AJ22" s="455"/>
      <c r="AK22" s="455"/>
      <c r="AL22" s="455"/>
      <c r="AM22" s="455"/>
      <c r="AN22" s="455"/>
      <c r="AO22" s="455"/>
      <c r="AP22" s="455"/>
      <c r="AQ22" s="455"/>
      <c r="AR22" s="607"/>
      <c r="AS22" s="55"/>
      <c r="AT22" s="69"/>
      <c r="AU22" s="59"/>
      <c r="AV22" s="59"/>
      <c r="AW22" s="59"/>
      <c r="AX22" s="59"/>
      <c r="AY22" s="59"/>
      <c r="AZ22" s="59" t="str">
        <f>IF(AC22=BM$17,0,IF(AC22=BN$17,1,IF(AC22=BO$17,0,"-")))</f>
        <v>-</v>
      </c>
      <c r="BA22" s="3"/>
    </row>
    <row r="23" spans="1:67" ht="14.1" customHeight="1" x14ac:dyDescent="0.15">
      <c r="A23" s="464" t="s">
        <v>74</v>
      </c>
      <c r="B23" s="623"/>
      <c r="C23" s="623"/>
      <c r="D23" s="623"/>
      <c r="E23" s="624"/>
      <c r="F23" s="633" t="s">
        <v>794</v>
      </c>
      <c r="G23" s="634"/>
      <c r="H23" s="634"/>
      <c r="I23" s="634"/>
      <c r="J23" s="634"/>
      <c r="K23" s="634"/>
      <c r="L23" s="634"/>
      <c r="M23" s="634"/>
      <c r="N23" s="634"/>
      <c r="O23" s="634"/>
      <c r="P23" s="634"/>
      <c r="Q23" s="634"/>
      <c r="R23" s="634"/>
      <c r="S23" s="634"/>
      <c r="T23" s="634"/>
      <c r="U23" s="634"/>
      <c r="V23" s="634"/>
      <c r="W23" s="634"/>
      <c r="X23" s="634"/>
      <c r="Y23" s="634"/>
      <c r="Z23" s="634"/>
      <c r="AA23" s="634"/>
      <c r="AB23" s="634"/>
      <c r="AC23" s="437" t="str">
        <f>IF('4.'!AT74='4.'!BL$48,BM$16,IF('4.'!AT74='4.'!BM$48,BN$16,IF('4.'!AT74='4.'!BN$48,BO$16,"-")))</f>
        <v>-</v>
      </c>
      <c r="AD23" s="437"/>
      <c r="AE23" s="437"/>
      <c r="AF23" s="437"/>
      <c r="AG23" s="437"/>
      <c r="AH23" s="437"/>
      <c r="AI23" s="437"/>
      <c r="AJ23" s="437"/>
      <c r="AK23" s="437"/>
      <c r="AL23" s="437"/>
      <c r="AM23" s="437"/>
      <c r="AN23" s="437"/>
      <c r="AO23" s="437"/>
      <c r="AP23" s="437"/>
      <c r="AQ23" s="437"/>
      <c r="AR23" s="438"/>
      <c r="AS23" s="55"/>
      <c r="AT23" s="69" t="str">
        <f>IF(AC23=BM$16,0,IF(AC23=BN$16,1,IF(AC23=BO$16,0,"-")))</f>
        <v>-</v>
      </c>
      <c r="AU23" s="59"/>
      <c r="AV23" s="59"/>
      <c r="AW23" s="59"/>
      <c r="AX23" s="59"/>
      <c r="AY23" s="59"/>
      <c r="AZ23" s="59"/>
      <c r="BA23" s="3"/>
    </row>
    <row r="24" spans="1:67" ht="14.1" customHeight="1" x14ac:dyDescent="0.2">
      <c r="A24" s="625"/>
      <c r="B24" s="626"/>
      <c r="C24" s="626"/>
      <c r="D24" s="626"/>
      <c r="E24" s="627"/>
      <c r="F24" s="620" t="s">
        <v>8</v>
      </c>
      <c r="G24" s="621"/>
      <c r="H24" s="621"/>
      <c r="I24" s="621"/>
      <c r="J24" s="621"/>
      <c r="K24" s="621"/>
      <c r="L24" s="621"/>
      <c r="M24" s="621"/>
      <c r="N24" s="621"/>
      <c r="O24" s="621"/>
      <c r="P24" s="621"/>
      <c r="Q24" s="621"/>
      <c r="R24" s="621"/>
      <c r="S24" s="621"/>
      <c r="T24" s="621"/>
      <c r="U24" s="621"/>
      <c r="V24" s="621"/>
      <c r="W24" s="621"/>
      <c r="X24" s="621"/>
      <c r="Y24" s="621"/>
      <c r="Z24" s="621"/>
      <c r="AA24" s="621"/>
      <c r="AB24" s="621"/>
      <c r="AC24" s="455" t="str">
        <f>IF('4.'!AT81='4.'!BL$48,BM$17,IF('4.'!AT81='4.'!BM$48,BN$17,IF('4.'!AT81='4.'!BN$48,BO$17,"-")))</f>
        <v>-</v>
      </c>
      <c r="AD24" s="455"/>
      <c r="AE24" s="455"/>
      <c r="AF24" s="455"/>
      <c r="AG24" s="455"/>
      <c r="AH24" s="455"/>
      <c r="AI24" s="455"/>
      <c r="AJ24" s="455"/>
      <c r="AK24" s="455"/>
      <c r="AL24" s="455"/>
      <c r="AM24" s="455"/>
      <c r="AN24" s="455"/>
      <c r="AO24" s="455"/>
      <c r="AP24" s="455"/>
      <c r="AQ24" s="455"/>
      <c r="AR24" s="607"/>
      <c r="AS24" s="55"/>
      <c r="AT24" s="69"/>
      <c r="AU24" s="59" t="str">
        <f>IF(AND(AC23=BN$16,AC24=BN$17),1,IF(OR(AC23=BM$16,AC23=BO$16,AC24=BM$17,AC24=BO$17),0,"-"))</f>
        <v>-</v>
      </c>
      <c r="AV24" s="59"/>
      <c r="AW24" s="59"/>
      <c r="AX24" s="59"/>
      <c r="AY24" s="59"/>
      <c r="AZ24" s="59"/>
      <c r="BA24" s="3"/>
    </row>
    <row r="25" spans="1:67" ht="14.1" customHeight="1" x14ac:dyDescent="0.2">
      <c r="A25" s="625"/>
      <c r="B25" s="626"/>
      <c r="C25" s="626"/>
      <c r="D25" s="626"/>
      <c r="E25" s="627"/>
      <c r="F25" s="620" t="s">
        <v>9</v>
      </c>
      <c r="G25" s="621"/>
      <c r="H25" s="621"/>
      <c r="I25" s="621"/>
      <c r="J25" s="621"/>
      <c r="K25" s="621"/>
      <c r="L25" s="621"/>
      <c r="M25" s="621"/>
      <c r="N25" s="621"/>
      <c r="O25" s="621"/>
      <c r="P25" s="621"/>
      <c r="Q25" s="621"/>
      <c r="R25" s="621"/>
      <c r="S25" s="621"/>
      <c r="T25" s="621"/>
      <c r="U25" s="621"/>
      <c r="V25" s="621"/>
      <c r="W25" s="621"/>
      <c r="X25" s="621"/>
      <c r="Y25" s="621"/>
      <c r="Z25" s="621"/>
      <c r="AA25" s="621"/>
      <c r="AB25" s="621"/>
      <c r="AC25" s="455" t="str">
        <f>IF('4.'!AT82='4.'!BL$48,BM$17,IF('4.'!AT82='4.'!BM$48,BN$17,IF('4.'!AT82='4.'!BN$48,BO$17,"-")))</f>
        <v>-</v>
      </c>
      <c r="AD25" s="455"/>
      <c r="AE25" s="455"/>
      <c r="AF25" s="455"/>
      <c r="AG25" s="455"/>
      <c r="AH25" s="455"/>
      <c r="AI25" s="455"/>
      <c r="AJ25" s="455"/>
      <c r="AK25" s="455"/>
      <c r="AL25" s="455"/>
      <c r="AM25" s="455"/>
      <c r="AN25" s="455"/>
      <c r="AO25" s="455"/>
      <c r="AP25" s="455"/>
      <c r="AQ25" s="455"/>
      <c r="AR25" s="607"/>
      <c r="AS25" s="55"/>
      <c r="AT25" s="69"/>
      <c r="AU25" s="59"/>
      <c r="AV25" s="59" t="str">
        <f>IF(AC25=BM$17,0,IF(AC25=BN$17,1,IF(AC25=BO$17,0,"-")))</f>
        <v>-</v>
      </c>
      <c r="AW25" s="59"/>
      <c r="AX25" s="59"/>
      <c r="AY25" s="59"/>
      <c r="AZ25" s="59"/>
      <c r="BA25" s="3"/>
    </row>
    <row r="26" spans="1:67" ht="14.1" customHeight="1" x14ac:dyDescent="0.2">
      <c r="A26" s="625"/>
      <c r="B26" s="626"/>
      <c r="C26" s="626"/>
      <c r="D26" s="626"/>
      <c r="E26" s="627"/>
      <c r="F26" s="620" t="s">
        <v>10</v>
      </c>
      <c r="G26" s="621"/>
      <c r="H26" s="621"/>
      <c r="I26" s="621"/>
      <c r="J26" s="621"/>
      <c r="K26" s="621"/>
      <c r="L26" s="621"/>
      <c r="M26" s="621"/>
      <c r="N26" s="621"/>
      <c r="O26" s="621"/>
      <c r="P26" s="621"/>
      <c r="Q26" s="621"/>
      <c r="R26" s="621"/>
      <c r="S26" s="621"/>
      <c r="T26" s="621"/>
      <c r="U26" s="621"/>
      <c r="V26" s="621"/>
      <c r="W26" s="621"/>
      <c r="X26" s="621"/>
      <c r="Y26" s="621"/>
      <c r="Z26" s="621"/>
      <c r="AA26" s="621"/>
      <c r="AB26" s="621"/>
      <c r="AC26" s="455" t="str">
        <f>IF('4.'!AT83='4.'!BL$48,BM$17,IF('4.'!AT83='4.'!BM$48,BN$17,IF('4.'!AT83='4.'!BN$48,BO$17,"-")))</f>
        <v>-</v>
      </c>
      <c r="AD26" s="455"/>
      <c r="AE26" s="455"/>
      <c r="AF26" s="455"/>
      <c r="AG26" s="455"/>
      <c r="AH26" s="455"/>
      <c r="AI26" s="455"/>
      <c r="AJ26" s="455"/>
      <c r="AK26" s="455"/>
      <c r="AL26" s="455"/>
      <c r="AM26" s="455"/>
      <c r="AN26" s="455"/>
      <c r="AO26" s="455"/>
      <c r="AP26" s="455"/>
      <c r="AQ26" s="455"/>
      <c r="AR26" s="607"/>
      <c r="AS26" s="55"/>
      <c r="AT26" s="69"/>
      <c r="AU26" s="59"/>
      <c r="AV26" s="59"/>
      <c r="AW26" s="59" t="str">
        <f>IF(AC26=BM$17,0,IF(AC26=BN$17,1,IF(AC26=BO$17,0,"-")))</f>
        <v>-</v>
      </c>
      <c r="AX26" s="59"/>
      <c r="AY26" s="59"/>
      <c r="AZ26" s="59"/>
      <c r="BA26" s="3"/>
    </row>
    <row r="27" spans="1:67" ht="14.1" customHeight="1" x14ac:dyDescent="0.2">
      <c r="A27" s="625"/>
      <c r="B27" s="626"/>
      <c r="C27" s="626"/>
      <c r="D27" s="626"/>
      <c r="E27" s="627"/>
      <c r="F27" s="620" t="s">
        <v>12</v>
      </c>
      <c r="G27" s="621"/>
      <c r="H27" s="621"/>
      <c r="I27" s="621"/>
      <c r="J27" s="621"/>
      <c r="K27" s="621"/>
      <c r="L27" s="621"/>
      <c r="M27" s="621"/>
      <c r="N27" s="621"/>
      <c r="O27" s="621"/>
      <c r="P27" s="621"/>
      <c r="Q27" s="621"/>
      <c r="R27" s="621"/>
      <c r="S27" s="621"/>
      <c r="T27" s="621"/>
      <c r="U27" s="621"/>
      <c r="V27" s="621"/>
      <c r="W27" s="621"/>
      <c r="X27" s="621"/>
      <c r="Y27" s="621"/>
      <c r="Z27" s="621"/>
      <c r="AA27" s="621"/>
      <c r="AB27" s="621"/>
      <c r="AC27" s="455" t="str">
        <f>IF('4.'!AT84='4.'!BL$48,BM$17,IF('4.'!AT84='4.'!BM$48,BN$17,IF('4.'!AT84='4.'!BN$48,BO$17,"-")))</f>
        <v>-</v>
      </c>
      <c r="AD27" s="455"/>
      <c r="AE27" s="455"/>
      <c r="AF27" s="455"/>
      <c r="AG27" s="455"/>
      <c r="AH27" s="455"/>
      <c r="AI27" s="455"/>
      <c r="AJ27" s="455"/>
      <c r="AK27" s="455"/>
      <c r="AL27" s="455"/>
      <c r="AM27" s="455"/>
      <c r="AN27" s="455"/>
      <c r="AO27" s="455"/>
      <c r="AP27" s="455"/>
      <c r="AQ27" s="455"/>
      <c r="AR27" s="607"/>
      <c r="AS27" s="55"/>
      <c r="AT27" s="69"/>
      <c r="AU27" s="59"/>
      <c r="AV27" s="59"/>
      <c r="AW27" s="59"/>
      <c r="AX27" s="59" t="str">
        <f>IF(AND(AC23=BN$16,AC27=BN$17),1,IF(OR(AC23=BM$16,AC23=BO$16,AC27=BM$17,AC27=BO$17),0,"-"))</f>
        <v>-</v>
      </c>
      <c r="AY27" s="59"/>
      <c r="AZ27" s="59"/>
      <c r="BA27" s="3"/>
    </row>
    <row r="28" spans="1:67" ht="14.1" customHeight="1" x14ac:dyDescent="0.2">
      <c r="A28" s="625"/>
      <c r="B28" s="626"/>
      <c r="C28" s="626"/>
      <c r="D28" s="626"/>
      <c r="E28" s="627"/>
      <c r="F28" s="620" t="s">
        <v>734</v>
      </c>
      <c r="G28" s="621"/>
      <c r="H28" s="621"/>
      <c r="I28" s="621"/>
      <c r="J28" s="621"/>
      <c r="K28" s="621"/>
      <c r="L28" s="621"/>
      <c r="M28" s="621"/>
      <c r="N28" s="621"/>
      <c r="O28" s="621"/>
      <c r="P28" s="621"/>
      <c r="Q28" s="621"/>
      <c r="R28" s="621"/>
      <c r="S28" s="621"/>
      <c r="T28" s="621"/>
      <c r="U28" s="621"/>
      <c r="V28" s="621"/>
      <c r="W28" s="621"/>
      <c r="X28" s="621"/>
      <c r="Y28" s="621"/>
      <c r="Z28" s="621"/>
      <c r="AA28" s="621"/>
      <c r="AB28" s="621"/>
      <c r="AC28" s="455" t="str">
        <f>IF('4.'!AT85='4.'!BL$48,BM$17,IF('4.'!AT85='4.'!BM$48,BN$17,IF('4.'!AT85='4.'!BN$48,BO$17,"-")))</f>
        <v>-</v>
      </c>
      <c r="AD28" s="455"/>
      <c r="AE28" s="455"/>
      <c r="AF28" s="455"/>
      <c r="AG28" s="455"/>
      <c r="AH28" s="455"/>
      <c r="AI28" s="455"/>
      <c r="AJ28" s="455"/>
      <c r="AK28" s="455"/>
      <c r="AL28" s="455"/>
      <c r="AM28" s="455"/>
      <c r="AN28" s="455"/>
      <c r="AO28" s="455"/>
      <c r="AP28" s="455"/>
      <c r="AQ28" s="455"/>
      <c r="AR28" s="607"/>
      <c r="AS28" s="55"/>
      <c r="AT28" s="69"/>
      <c r="AU28" s="59"/>
      <c r="AV28" s="59"/>
      <c r="AW28" s="59"/>
      <c r="AX28" s="59"/>
      <c r="AY28" s="59" t="str">
        <f>IF(AC28=BM$17,0,IF(AC28=BN$17,1,IF(AC28=BO$17,0,"-")))</f>
        <v>-</v>
      </c>
      <c r="AZ28" s="59"/>
      <c r="BA28" s="3"/>
    </row>
    <row r="29" spans="1:67" ht="14.1" customHeight="1" x14ac:dyDescent="0.2">
      <c r="A29" s="628"/>
      <c r="B29" s="629"/>
      <c r="C29" s="629"/>
      <c r="D29" s="629"/>
      <c r="E29" s="630"/>
      <c r="F29" s="620" t="s">
        <v>11</v>
      </c>
      <c r="G29" s="621"/>
      <c r="H29" s="621"/>
      <c r="I29" s="621"/>
      <c r="J29" s="621"/>
      <c r="K29" s="621"/>
      <c r="L29" s="621"/>
      <c r="M29" s="621"/>
      <c r="N29" s="621"/>
      <c r="O29" s="621"/>
      <c r="P29" s="621"/>
      <c r="Q29" s="621"/>
      <c r="R29" s="621"/>
      <c r="S29" s="621"/>
      <c r="T29" s="621"/>
      <c r="U29" s="621"/>
      <c r="V29" s="621"/>
      <c r="W29" s="621"/>
      <c r="X29" s="621"/>
      <c r="Y29" s="621"/>
      <c r="Z29" s="621"/>
      <c r="AA29" s="621"/>
      <c r="AB29" s="621"/>
      <c r="AC29" s="455" t="str">
        <f>IF('4.'!AT86='4.'!BL$48,BM$17,IF('4.'!AT86='4.'!BM$48,BN$17,IF('4.'!AT86='4.'!BN$48,BO$17,"-")))</f>
        <v>-</v>
      </c>
      <c r="AD29" s="455"/>
      <c r="AE29" s="455"/>
      <c r="AF29" s="455"/>
      <c r="AG29" s="455"/>
      <c r="AH29" s="455"/>
      <c r="AI29" s="455"/>
      <c r="AJ29" s="455"/>
      <c r="AK29" s="455"/>
      <c r="AL29" s="455"/>
      <c r="AM29" s="455"/>
      <c r="AN29" s="455"/>
      <c r="AO29" s="455"/>
      <c r="AP29" s="455"/>
      <c r="AQ29" s="455"/>
      <c r="AR29" s="607"/>
      <c r="AS29" s="55"/>
      <c r="AT29" s="69"/>
      <c r="AU29" s="59"/>
      <c r="AV29" s="59"/>
      <c r="AW29" s="59"/>
      <c r="AX29" s="59"/>
      <c r="AY29" s="59"/>
      <c r="AZ29" s="59" t="str">
        <f>IF(AC29=BM$17,0,IF(AC29=BN$17,1,IF(AC29=BO$17,0,"-")))</f>
        <v>-</v>
      </c>
      <c r="BA29" s="3"/>
    </row>
    <row r="30" spans="1:67" ht="14.1" customHeight="1" x14ac:dyDescent="0.15">
      <c r="A30" s="464" t="s">
        <v>75</v>
      </c>
      <c r="B30" s="623"/>
      <c r="C30" s="623"/>
      <c r="D30" s="623"/>
      <c r="E30" s="624"/>
      <c r="F30" s="633" t="s">
        <v>794</v>
      </c>
      <c r="G30" s="634"/>
      <c r="H30" s="634"/>
      <c r="I30" s="634"/>
      <c r="J30" s="634"/>
      <c r="K30" s="634"/>
      <c r="L30" s="634"/>
      <c r="M30" s="634"/>
      <c r="N30" s="634"/>
      <c r="O30" s="634"/>
      <c r="P30" s="634"/>
      <c r="Q30" s="634"/>
      <c r="R30" s="634"/>
      <c r="S30" s="634"/>
      <c r="T30" s="634"/>
      <c r="U30" s="634"/>
      <c r="V30" s="634"/>
      <c r="W30" s="634"/>
      <c r="X30" s="634"/>
      <c r="Y30" s="634"/>
      <c r="Z30" s="634"/>
      <c r="AA30" s="634"/>
      <c r="AB30" s="634"/>
      <c r="AC30" s="437" t="str">
        <f>IF('4.'!AT101='4.'!BL$48,BM$16,IF('4.'!AT101='4.'!BM$48,BN$16,IF('4.'!AT101='4.'!BN$48,BO$16,"-")))</f>
        <v>-</v>
      </c>
      <c r="AD30" s="437"/>
      <c r="AE30" s="437"/>
      <c r="AF30" s="437"/>
      <c r="AG30" s="437"/>
      <c r="AH30" s="437"/>
      <c r="AI30" s="437"/>
      <c r="AJ30" s="437"/>
      <c r="AK30" s="437"/>
      <c r="AL30" s="437"/>
      <c r="AM30" s="437"/>
      <c r="AN30" s="437"/>
      <c r="AO30" s="437"/>
      <c r="AP30" s="437"/>
      <c r="AQ30" s="437"/>
      <c r="AR30" s="438"/>
      <c r="AS30" s="55"/>
      <c r="AT30" s="69" t="str">
        <f>IF(AC30=BM$16,0,IF(AC30=BN$16,1,IF(AC30=BO$16,0,"-")))</f>
        <v>-</v>
      </c>
      <c r="AU30" s="59"/>
      <c r="AV30" s="59"/>
      <c r="AW30" s="59"/>
      <c r="AX30" s="59"/>
      <c r="AY30" s="59"/>
      <c r="AZ30" s="59"/>
      <c r="BA30" s="3"/>
    </row>
    <row r="31" spans="1:67" ht="14.1" customHeight="1" x14ac:dyDescent="0.2">
      <c r="A31" s="625"/>
      <c r="B31" s="626"/>
      <c r="C31" s="626"/>
      <c r="D31" s="626"/>
      <c r="E31" s="627"/>
      <c r="F31" s="620" t="s">
        <v>8</v>
      </c>
      <c r="G31" s="621"/>
      <c r="H31" s="621"/>
      <c r="I31" s="621"/>
      <c r="J31" s="621"/>
      <c r="K31" s="621"/>
      <c r="L31" s="621"/>
      <c r="M31" s="621"/>
      <c r="N31" s="621"/>
      <c r="O31" s="621"/>
      <c r="P31" s="621"/>
      <c r="Q31" s="621"/>
      <c r="R31" s="621"/>
      <c r="S31" s="621"/>
      <c r="T31" s="621"/>
      <c r="U31" s="621"/>
      <c r="V31" s="621"/>
      <c r="W31" s="621"/>
      <c r="X31" s="621"/>
      <c r="Y31" s="621"/>
      <c r="Z31" s="621"/>
      <c r="AA31" s="621"/>
      <c r="AB31" s="621"/>
      <c r="AC31" s="455" t="str">
        <f>IF('4.'!AT108='4.'!BL$48,BM$17,IF('4.'!AT108='4.'!BM$48,BN$17,IF('4.'!AT108='4.'!BN$48,BO$17,"-")))</f>
        <v>-</v>
      </c>
      <c r="AD31" s="455"/>
      <c r="AE31" s="455"/>
      <c r="AF31" s="455"/>
      <c r="AG31" s="455"/>
      <c r="AH31" s="455"/>
      <c r="AI31" s="455"/>
      <c r="AJ31" s="455"/>
      <c r="AK31" s="455"/>
      <c r="AL31" s="455"/>
      <c r="AM31" s="455"/>
      <c r="AN31" s="455"/>
      <c r="AO31" s="455"/>
      <c r="AP31" s="455"/>
      <c r="AQ31" s="455"/>
      <c r="AR31" s="607"/>
      <c r="AS31" s="55"/>
      <c r="AT31" s="69"/>
      <c r="AU31" s="59" t="str">
        <f>IF(AND(AC30=BN$16,AC31=BN$17),1,IF(OR(AC30=BM$16,AC30=BO$16,AC31=BM$17,AC31=BO$17),0,"-"))</f>
        <v>-</v>
      </c>
      <c r="AV31" s="59"/>
      <c r="AW31" s="59"/>
      <c r="AX31" s="59"/>
      <c r="AY31" s="59"/>
      <c r="AZ31" s="59"/>
      <c r="BA31" s="3"/>
    </row>
    <row r="32" spans="1:67" ht="14.1" customHeight="1" x14ac:dyDescent="0.2">
      <c r="A32" s="625"/>
      <c r="B32" s="626"/>
      <c r="C32" s="626"/>
      <c r="D32" s="626"/>
      <c r="E32" s="627"/>
      <c r="F32" s="620" t="s">
        <v>9</v>
      </c>
      <c r="G32" s="621"/>
      <c r="H32" s="621"/>
      <c r="I32" s="621"/>
      <c r="J32" s="621"/>
      <c r="K32" s="621"/>
      <c r="L32" s="621"/>
      <c r="M32" s="621"/>
      <c r="N32" s="621"/>
      <c r="O32" s="621"/>
      <c r="P32" s="621"/>
      <c r="Q32" s="621"/>
      <c r="R32" s="621"/>
      <c r="S32" s="621"/>
      <c r="T32" s="621"/>
      <c r="U32" s="621"/>
      <c r="V32" s="621"/>
      <c r="W32" s="621"/>
      <c r="X32" s="621"/>
      <c r="Y32" s="621"/>
      <c r="Z32" s="621"/>
      <c r="AA32" s="621"/>
      <c r="AB32" s="621"/>
      <c r="AC32" s="455" t="str">
        <f>IF('4.'!AT109='4.'!BL$48,BM$17,IF('4.'!AT109='4.'!BM$48,BN$17,IF('4.'!AT109='4.'!BN$48,BO$17,"-")))</f>
        <v>-</v>
      </c>
      <c r="AD32" s="455"/>
      <c r="AE32" s="455"/>
      <c r="AF32" s="455"/>
      <c r="AG32" s="455"/>
      <c r="AH32" s="455"/>
      <c r="AI32" s="455"/>
      <c r="AJ32" s="455"/>
      <c r="AK32" s="455"/>
      <c r="AL32" s="455"/>
      <c r="AM32" s="455"/>
      <c r="AN32" s="455"/>
      <c r="AO32" s="455"/>
      <c r="AP32" s="455"/>
      <c r="AQ32" s="455"/>
      <c r="AR32" s="607"/>
      <c r="AS32" s="55"/>
      <c r="AT32" s="69"/>
      <c r="AU32" s="59"/>
      <c r="AV32" s="59" t="str">
        <f>IF(AC32=BM$17,0,IF(AC32=BN$17,1,IF(AC32=BO$17,0,"-")))</f>
        <v>-</v>
      </c>
      <c r="AW32" s="59"/>
      <c r="AX32" s="59"/>
      <c r="AY32" s="59"/>
      <c r="AZ32" s="59"/>
      <c r="BA32" s="3"/>
    </row>
    <row r="33" spans="1:53" ht="14.1" customHeight="1" x14ac:dyDescent="0.2">
      <c r="A33" s="625"/>
      <c r="B33" s="626"/>
      <c r="C33" s="626"/>
      <c r="D33" s="626"/>
      <c r="E33" s="627"/>
      <c r="F33" s="620" t="s">
        <v>10</v>
      </c>
      <c r="G33" s="621"/>
      <c r="H33" s="621"/>
      <c r="I33" s="621"/>
      <c r="J33" s="621"/>
      <c r="K33" s="621"/>
      <c r="L33" s="621"/>
      <c r="M33" s="621"/>
      <c r="N33" s="621"/>
      <c r="O33" s="621"/>
      <c r="P33" s="621"/>
      <c r="Q33" s="621"/>
      <c r="R33" s="621"/>
      <c r="S33" s="621"/>
      <c r="T33" s="621"/>
      <c r="U33" s="621"/>
      <c r="V33" s="621"/>
      <c r="W33" s="621"/>
      <c r="X33" s="621"/>
      <c r="Y33" s="621"/>
      <c r="Z33" s="621"/>
      <c r="AA33" s="621"/>
      <c r="AB33" s="621"/>
      <c r="AC33" s="455" t="str">
        <f>IF('4.'!AT110='4.'!BL$48,BM$17,IF('4.'!AT110='4.'!BM$48,BN$17,IF('4.'!AT110='4.'!BN$48,BO$17,"-")))</f>
        <v>-</v>
      </c>
      <c r="AD33" s="455"/>
      <c r="AE33" s="455"/>
      <c r="AF33" s="455"/>
      <c r="AG33" s="455"/>
      <c r="AH33" s="455"/>
      <c r="AI33" s="455"/>
      <c r="AJ33" s="455"/>
      <c r="AK33" s="455"/>
      <c r="AL33" s="455"/>
      <c r="AM33" s="455"/>
      <c r="AN33" s="455"/>
      <c r="AO33" s="455"/>
      <c r="AP33" s="455"/>
      <c r="AQ33" s="455"/>
      <c r="AR33" s="607"/>
      <c r="AS33" s="55"/>
      <c r="AT33" s="69"/>
      <c r="AU33" s="59"/>
      <c r="AV33" s="59"/>
      <c r="AW33" s="59" t="str">
        <f>IF(AC33=BM$17,0,IF(AC33=BN$17,1,IF(AC33=BO$17,0,"-")))</f>
        <v>-</v>
      </c>
      <c r="AX33" s="59"/>
      <c r="AY33" s="59"/>
      <c r="AZ33" s="59"/>
      <c r="BA33" s="3"/>
    </row>
    <row r="34" spans="1:53" ht="14.1" customHeight="1" x14ac:dyDescent="0.2">
      <c r="A34" s="625"/>
      <c r="B34" s="626"/>
      <c r="C34" s="626"/>
      <c r="D34" s="626"/>
      <c r="E34" s="627"/>
      <c r="F34" s="620" t="s">
        <v>12</v>
      </c>
      <c r="G34" s="621"/>
      <c r="H34" s="621"/>
      <c r="I34" s="621"/>
      <c r="J34" s="621"/>
      <c r="K34" s="621"/>
      <c r="L34" s="621"/>
      <c r="M34" s="621"/>
      <c r="N34" s="621"/>
      <c r="O34" s="621"/>
      <c r="P34" s="621"/>
      <c r="Q34" s="621"/>
      <c r="R34" s="621"/>
      <c r="S34" s="621"/>
      <c r="T34" s="621"/>
      <c r="U34" s="621"/>
      <c r="V34" s="621"/>
      <c r="W34" s="621"/>
      <c r="X34" s="621"/>
      <c r="Y34" s="621"/>
      <c r="Z34" s="621"/>
      <c r="AA34" s="621"/>
      <c r="AB34" s="621"/>
      <c r="AC34" s="455" t="str">
        <f>IF('4.'!AT111='4.'!BL$48,BM$17,IF('4.'!AT111='4.'!BM$48,BN$17,IF('4.'!AT111='4.'!BN$48,BO$17,"-")))</f>
        <v>-</v>
      </c>
      <c r="AD34" s="455"/>
      <c r="AE34" s="455"/>
      <c r="AF34" s="455"/>
      <c r="AG34" s="455"/>
      <c r="AH34" s="455"/>
      <c r="AI34" s="455"/>
      <c r="AJ34" s="455"/>
      <c r="AK34" s="455"/>
      <c r="AL34" s="455"/>
      <c r="AM34" s="455"/>
      <c r="AN34" s="455"/>
      <c r="AO34" s="455"/>
      <c r="AP34" s="455"/>
      <c r="AQ34" s="455"/>
      <c r="AR34" s="607"/>
      <c r="AS34" s="55"/>
      <c r="AT34" s="69"/>
      <c r="AU34" s="59"/>
      <c r="AV34" s="59"/>
      <c r="AW34" s="59"/>
      <c r="AX34" s="59" t="str">
        <f>IF(AND(AC30=BN$16,AC34=BN$17),1,IF(OR(AC30=BM$16,AC30=BO$16,AC34=BM$17,AC34=BO$17),0,"-"))</f>
        <v>-</v>
      </c>
      <c r="AY34" s="59"/>
      <c r="AZ34" s="59"/>
      <c r="BA34" s="3"/>
    </row>
    <row r="35" spans="1:53" ht="14.1" customHeight="1" x14ac:dyDescent="0.2">
      <c r="A35" s="625"/>
      <c r="B35" s="626"/>
      <c r="C35" s="626"/>
      <c r="D35" s="626"/>
      <c r="E35" s="627"/>
      <c r="F35" s="620" t="s">
        <v>734</v>
      </c>
      <c r="G35" s="621"/>
      <c r="H35" s="621"/>
      <c r="I35" s="621"/>
      <c r="J35" s="621"/>
      <c r="K35" s="621"/>
      <c r="L35" s="621"/>
      <c r="M35" s="621"/>
      <c r="N35" s="621"/>
      <c r="O35" s="621"/>
      <c r="P35" s="621"/>
      <c r="Q35" s="621"/>
      <c r="R35" s="621"/>
      <c r="S35" s="621"/>
      <c r="T35" s="621"/>
      <c r="U35" s="621"/>
      <c r="V35" s="621"/>
      <c r="W35" s="621"/>
      <c r="X35" s="621"/>
      <c r="Y35" s="621"/>
      <c r="Z35" s="621"/>
      <c r="AA35" s="621"/>
      <c r="AB35" s="621"/>
      <c r="AC35" s="455" t="str">
        <f>IF('4.'!AT112='4.'!BL$48,BM$17,IF('4.'!AT112='4.'!BM$48,BN$17,IF('4.'!AT112='4.'!BN$48,BO$17,"-")))</f>
        <v>-</v>
      </c>
      <c r="AD35" s="455"/>
      <c r="AE35" s="455"/>
      <c r="AF35" s="455"/>
      <c r="AG35" s="455"/>
      <c r="AH35" s="455"/>
      <c r="AI35" s="455"/>
      <c r="AJ35" s="455"/>
      <c r="AK35" s="455"/>
      <c r="AL35" s="455"/>
      <c r="AM35" s="455"/>
      <c r="AN35" s="455"/>
      <c r="AO35" s="455"/>
      <c r="AP35" s="455"/>
      <c r="AQ35" s="455"/>
      <c r="AR35" s="607"/>
      <c r="AS35" s="55"/>
      <c r="AT35" s="69"/>
      <c r="AU35" s="59"/>
      <c r="AV35" s="59"/>
      <c r="AW35" s="59"/>
      <c r="AX35" s="59"/>
      <c r="AY35" s="59" t="str">
        <f>IF(AC35=BM$17,0,IF(AC35=BN$17,1,IF(AC35=BO$17,0,"-")))</f>
        <v>-</v>
      </c>
      <c r="AZ35" s="59"/>
      <c r="BA35" s="3"/>
    </row>
    <row r="36" spans="1:53" ht="14.1" customHeight="1" x14ac:dyDescent="0.2">
      <c r="A36" s="628"/>
      <c r="B36" s="629"/>
      <c r="C36" s="629"/>
      <c r="D36" s="629"/>
      <c r="E36" s="630"/>
      <c r="F36" s="620" t="s">
        <v>11</v>
      </c>
      <c r="G36" s="621"/>
      <c r="H36" s="621"/>
      <c r="I36" s="621"/>
      <c r="J36" s="621"/>
      <c r="K36" s="621"/>
      <c r="L36" s="621"/>
      <c r="M36" s="621"/>
      <c r="N36" s="621"/>
      <c r="O36" s="621"/>
      <c r="P36" s="621"/>
      <c r="Q36" s="621"/>
      <c r="R36" s="621"/>
      <c r="S36" s="621"/>
      <c r="T36" s="621"/>
      <c r="U36" s="621"/>
      <c r="V36" s="621"/>
      <c r="W36" s="621"/>
      <c r="X36" s="621"/>
      <c r="Y36" s="621"/>
      <c r="Z36" s="621"/>
      <c r="AA36" s="621"/>
      <c r="AB36" s="621"/>
      <c r="AC36" s="455" t="str">
        <f>IF('4.'!AT113='4.'!BL$48,BM$17,IF('4.'!AT113='4.'!BM$48,BN$17,IF('4.'!AT113='4.'!BN$48,BO$17,"-")))</f>
        <v>-</v>
      </c>
      <c r="AD36" s="455"/>
      <c r="AE36" s="455"/>
      <c r="AF36" s="455"/>
      <c r="AG36" s="455"/>
      <c r="AH36" s="455"/>
      <c r="AI36" s="455"/>
      <c r="AJ36" s="455"/>
      <c r="AK36" s="455"/>
      <c r="AL36" s="455"/>
      <c r="AM36" s="455"/>
      <c r="AN36" s="455"/>
      <c r="AO36" s="455"/>
      <c r="AP36" s="455"/>
      <c r="AQ36" s="455"/>
      <c r="AR36" s="607"/>
      <c r="AS36" s="55"/>
      <c r="AT36" s="69"/>
      <c r="AU36" s="59"/>
      <c r="AV36" s="59"/>
      <c r="AW36" s="59"/>
      <c r="AX36" s="59"/>
      <c r="AY36" s="59"/>
      <c r="AZ36" s="59" t="str">
        <f>IF(AC36=BM$17,0,IF(AC36=BN$17,1,IF(AC36=BO$17,0,"-")))</f>
        <v>-</v>
      </c>
      <c r="BA36" s="3"/>
    </row>
    <row r="37" spans="1:53" ht="20.100000000000001" customHeight="1" x14ac:dyDescent="0.2">
      <c r="A37" s="511" t="s">
        <v>793</v>
      </c>
      <c r="B37" s="511"/>
      <c r="C37" s="511"/>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511"/>
      <c r="AN37" s="511"/>
      <c r="AO37" s="511"/>
      <c r="AP37" s="511"/>
      <c r="AQ37" s="511"/>
      <c r="AR37" s="622"/>
      <c r="AS37" s="60"/>
      <c r="AT37" s="69"/>
      <c r="AU37" s="59"/>
      <c r="AV37" s="59"/>
      <c r="AW37" s="59"/>
      <c r="AX37" s="59"/>
      <c r="AY37" s="59"/>
      <c r="AZ37" s="59"/>
      <c r="BA37" s="3"/>
    </row>
    <row r="38" spans="1:53" ht="14.1" customHeight="1" x14ac:dyDescent="0.15">
      <c r="A38" s="464" t="s">
        <v>73</v>
      </c>
      <c r="B38" s="623"/>
      <c r="C38" s="623"/>
      <c r="D38" s="623"/>
      <c r="E38" s="624"/>
      <c r="F38" s="633" t="s">
        <v>794</v>
      </c>
      <c r="G38" s="634"/>
      <c r="H38" s="634"/>
      <c r="I38" s="634"/>
      <c r="J38" s="634"/>
      <c r="K38" s="634"/>
      <c r="L38" s="634"/>
      <c r="M38" s="634"/>
      <c r="N38" s="634"/>
      <c r="O38" s="634"/>
      <c r="P38" s="634"/>
      <c r="Q38" s="634"/>
      <c r="R38" s="634"/>
      <c r="S38" s="634"/>
      <c r="T38" s="634"/>
      <c r="U38" s="634"/>
      <c r="V38" s="634"/>
      <c r="W38" s="634"/>
      <c r="X38" s="634"/>
      <c r="Y38" s="634"/>
      <c r="Z38" s="634"/>
      <c r="AA38" s="634"/>
      <c r="AB38" s="634"/>
      <c r="AC38" s="437" t="str">
        <f>IF('4.'!AT131='4.'!BL$48,BM$16,IF('4.'!AT131='4.'!BM$48,BN$16,IF('4.'!AT131='4.'!BN$48,BO$16,"-")))</f>
        <v>-</v>
      </c>
      <c r="AD38" s="437"/>
      <c r="AE38" s="437"/>
      <c r="AF38" s="437"/>
      <c r="AG38" s="437"/>
      <c r="AH38" s="437"/>
      <c r="AI38" s="437"/>
      <c r="AJ38" s="437"/>
      <c r="AK38" s="437"/>
      <c r="AL38" s="437"/>
      <c r="AM38" s="437"/>
      <c r="AN38" s="437"/>
      <c r="AO38" s="437"/>
      <c r="AP38" s="437"/>
      <c r="AQ38" s="437"/>
      <c r="AR38" s="438"/>
      <c r="AS38" s="55"/>
      <c r="AT38" s="69" t="str">
        <f>IF(AC38=BM$16,0,IF(AC38=BN$16,1,IF(AC38=BO$16,0,"-")))</f>
        <v>-</v>
      </c>
      <c r="AU38" s="59"/>
      <c r="AV38" s="59"/>
      <c r="AW38" s="59"/>
      <c r="AX38" s="59"/>
      <c r="AY38" s="59"/>
      <c r="AZ38" s="59"/>
      <c r="BA38" s="3"/>
    </row>
    <row r="39" spans="1:53" ht="14.1" customHeight="1" x14ac:dyDescent="0.2">
      <c r="A39" s="625"/>
      <c r="B39" s="626"/>
      <c r="C39" s="626"/>
      <c r="D39" s="626"/>
      <c r="E39" s="627"/>
      <c r="F39" s="620" t="s">
        <v>8</v>
      </c>
      <c r="G39" s="621"/>
      <c r="H39" s="621"/>
      <c r="I39" s="621"/>
      <c r="J39" s="621"/>
      <c r="K39" s="621"/>
      <c r="L39" s="621"/>
      <c r="M39" s="621"/>
      <c r="N39" s="621"/>
      <c r="O39" s="621"/>
      <c r="P39" s="621"/>
      <c r="Q39" s="621"/>
      <c r="R39" s="621"/>
      <c r="S39" s="621"/>
      <c r="T39" s="621"/>
      <c r="U39" s="621"/>
      <c r="V39" s="621"/>
      <c r="W39" s="621"/>
      <c r="X39" s="621"/>
      <c r="Y39" s="621"/>
      <c r="Z39" s="621"/>
      <c r="AA39" s="621"/>
      <c r="AB39" s="621"/>
      <c r="AC39" s="455" t="str">
        <f>IF('4.'!AT138='4.'!BL$48,BM$17,IF('4.'!AT138='4.'!BM$48,BN$17,IF('4.'!AT138='4.'!BN$48,BO$17,"-")))</f>
        <v>-</v>
      </c>
      <c r="AD39" s="455"/>
      <c r="AE39" s="455"/>
      <c r="AF39" s="455"/>
      <c r="AG39" s="455"/>
      <c r="AH39" s="455"/>
      <c r="AI39" s="455"/>
      <c r="AJ39" s="455"/>
      <c r="AK39" s="455"/>
      <c r="AL39" s="455"/>
      <c r="AM39" s="455"/>
      <c r="AN39" s="455"/>
      <c r="AO39" s="455"/>
      <c r="AP39" s="455"/>
      <c r="AQ39" s="455"/>
      <c r="AR39" s="607"/>
      <c r="AS39" s="55"/>
      <c r="AT39" s="69"/>
      <c r="AU39" s="59" t="str">
        <f>IF(AND(AC38=BN$16,AC39=BN$17),1,IF(OR(AC38=BM$16,AC38=BO$16,AC39=BM$17,AC39=BO$17),0,"-"))</f>
        <v>-</v>
      </c>
      <c r="AV39" s="59"/>
      <c r="AW39" s="59"/>
      <c r="AX39" s="59"/>
      <c r="AY39" s="59"/>
      <c r="AZ39" s="59"/>
      <c r="BA39" s="3"/>
    </row>
    <row r="40" spans="1:53" ht="14.1" customHeight="1" x14ac:dyDescent="0.2">
      <c r="A40" s="625"/>
      <c r="B40" s="626"/>
      <c r="C40" s="626"/>
      <c r="D40" s="626"/>
      <c r="E40" s="627"/>
      <c r="F40" s="620" t="s">
        <v>9</v>
      </c>
      <c r="G40" s="621"/>
      <c r="H40" s="621"/>
      <c r="I40" s="621"/>
      <c r="J40" s="621"/>
      <c r="K40" s="621"/>
      <c r="L40" s="621"/>
      <c r="M40" s="621"/>
      <c r="N40" s="621"/>
      <c r="O40" s="621"/>
      <c r="P40" s="621"/>
      <c r="Q40" s="621"/>
      <c r="R40" s="621"/>
      <c r="S40" s="621"/>
      <c r="T40" s="621"/>
      <c r="U40" s="621"/>
      <c r="V40" s="621"/>
      <c r="W40" s="621"/>
      <c r="X40" s="621"/>
      <c r="Y40" s="621"/>
      <c r="Z40" s="621"/>
      <c r="AA40" s="621"/>
      <c r="AB40" s="621"/>
      <c r="AC40" s="455" t="str">
        <f>IF('4.'!AT139='4.'!BL$48,BM$17,IF('4.'!AT139='4.'!BM$48,BN$17,IF('4.'!AT139='4.'!BN$48,BO$17,"-")))</f>
        <v>-</v>
      </c>
      <c r="AD40" s="455"/>
      <c r="AE40" s="455"/>
      <c r="AF40" s="455"/>
      <c r="AG40" s="455"/>
      <c r="AH40" s="455"/>
      <c r="AI40" s="455"/>
      <c r="AJ40" s="455"/>
      <c r="AK40" s="455"/>
      <c r="AL40" s="455"/>
      <c r="AM40" s="455"/>
      <c r="AN40" s="455"/>
      <c r="AO40" s="455"/>
      <c r="AP40" s="455"/>
      <c r="AQ40" s="455"/>
      <c r="AR40" s="607"/>
      <c r="AS40" s="55"/>
      <c r="AT40" s="69"/>
      <c r="AU40" s="59"/>
      <c r="AV40" s="59" t="str">
        <f>IF(AC40=BM$17,0,IF(AC40=BN$17,1,IF(AC40=BO$17,0,"-")))</f>
        <v>-</v>
      </c>
      <c r="AW40" s="59"/>
      <c r="AX40" s="59"/>
      <c r="AY40" s="59"/>
      <c r="AZ40" s="59"/>
      <c r="BA40" s="3"/>
    </row>
    <row r="41" spans="1:53" ht="14.1" customHeight="1" x14ac:dyDescent="0.2">
      <c r="A41" s="625"/>
      <c r="B41" s="626"/>
      <c r="C41" s="626"/>
      <c r="D41" s="626"/>
      <c r="E41" s="627"/>
      <c r="F41" s="620" t="s">
        <v>10</v>
      </c>
      <c r="G41" s="621"/>
      <c r="H41" s="621"/>
      <c r="I41" s="621"/>
      <c r="J41" s="621"/>
      <c r="K41" s="621"/>
      <c r="L41" s="621"/>
      <c r="M41" s="621"/>
      <c r="N41" s="621"/>
      <c r="O41" s="621"/>
      <c r="P41" s="621"/>
      <c r="Q41" s="621"/>
      <c r="R41" s="621"/>
      <c r="S41" s="621"/>
      <c r="T41" s="621"/>
      <c r="U41" s="621"/>
      <c r="V41" s="621"/>
      <c r="W41" s="621"/>
      <c r="X41" s="621"/>
      <c r="Y41" s="621"/>
      <c r="Z41" s="621"/>
      <c r="AA41" s="621"/>
      <c r="AB41" s="621"/>
      <c r="AC41" s="455" t="str">
        <f>IF('4.'!AT140='4.'!BL$48,BM$17,IF('4.'!AT140='4.'!BM$48,BN$17,IF('4.'!AT140='4.'!BN$48,BO$17,"-")))</f>
        <v>-</v>
      </c>
      <c r="AD41" s="455"/>
      <c r="AE41" s="455"/>
      <c r="AF41" s="455"/>
      <c r="AG41" s="455"/>
      <c r="AH41" s="455"/>
      <c r="AI41" s="455"/>
      <c r="AJ41" s="455"/>
      <c r="AK41" s="455"/>
      <c r="AL41" s="455"/>
      <c r="AM41" s="455"/>
      <c r="AN41" s="455"/>
      <c r="AO41" s="455"/>
      <c r="AP41" s="455"/>
      <c r="AQ41" s="455"/>
      <c r="AR41" s="607"/>
      <c r="AS41" s="55"/>
      <c r="AT41" s="69"/>
      <c r="AU41" s="59"/>
      <c r="AV41" s="59"/>
      <c r="AW41" s="59" t="str">
        <f>IF(AC41=BM$17,0,IF(AC41=BN$17,1,IF(AC41=BO$17,0,"-")))</f>
        <v>-</v>
      </c>
      <c r="AX41" s="59"/>
      <c r="AY41" s="59"/>
      <c r="AZ41" s="59"/>
      <c r="BA41" s="3"/>
    </row>
    <row r="42" spans="1:53" ht="14.1" customHeight="1" x14ac:dyDescent="0.2">
      <c r="A42" s="625"/>
      <c r="B42" s="626"/>
      <c r="C42" s="626"/>
      <c r="D42" s="626"/>
      <c r="E42" s="627"/>
      <c r="F42" s="620" t="s">
        <v>12</v>
      </c>
      <c r="G42" s="621"/>
      <c r="H42" s="621"/>
      <c r="I42" s="621"/>
      <c r="J42" s="621"/>
      <c r="K42" s="621"/>
      <c r="L42" s="621"/>
      <c r="M42" s="621"/>
      <c r="N42" s="621"/>
      <c r="O42" s="621"/>
      <c r="P42" s="621"/>
      <c r="Q42" s="621"/>
      <c r="R42" s="621"/>
      <c r="S42" s="621"/>
      <c r="T42" s="621"/>
      <c r="U42" s="621"/>
      <c r="V42" s="621"/>
      <c r="W42" s="621"/>
      <c r="X42" s="621"/>
      <c r="Y42" s="621"/>
      <c r="Z42" s="621"/>
      <c r="AA42" s="621"/>
      <c r="AB42" s="621"/>
      <c r="AC42" s="455" t="str">
        <f>IF('4.'!AT141='4.'!BL$48,BM$17,IF('4.'!AT141='4.'!BM$48,BN$17,IF('4.'!AT141='4.'!BN$48,BO$17,"-")))</f>
        <v>-</v>
      </c>
      <c r="AD42" s="455"/>
      <c r="AE42" s="455"/>
      <c r="AF42" s="455"/>
      <c r="AG42" s="455"/>
      <c r="AH42" s="455"/>
      <c r="AI42" s="455"/>
      <c r="AJ42" s="455"/>
      <c r="AK42" s="455"/>
      <c r="AL42" s="455"/>
      <c r="AM42" s="455"/>
      <c r="AN42" s="455"/>
      <c r="AO42" s="455"/>
      <c r="AP42" s="455"/>
      <c r="AQ42" s="455"/>
      <c r="AR42" s="607"/>
      <c r="AS42" s="55"/>
      <c r="AT42" s="69"/>
      <c r="AU42" s="59"/>
      <c r="AV42" s="59"/>
      <c r="AW42" s="59"/>
      <c r="AX42" s="59" t="str">
        <f>IF(AND(AC38=BN$16,AC42=BN$17),1,IF(OR(AC38=BM$16,AC38=BO$16,AC42=BM$17,AC42=BO$17),0,"-"))</f>
        <v>-</v>
      </c>
      <c r="AY42" s="59"/>
      <c r="AZ42" s="59"/>
      <c r="BA42" s="3"/>
    </row>
    <row r="43" spans="1:53" ht="14.1" customHeight="1" x14ac:dyDescent="0.2">
      <c r="A43" s="625"/>
      <c r="B43" s="626"/>
      <c r="C43" s="626"/>
      <c r="D43" s="626"/>
      <c r="E43" s="627"/>
      <c r="F43" s="620" t="s">
        <v>734</v>
      </c>
      <c r="G43" s="621"/>
      <c r="H43" s="621"/>
      <c r="I43" s="621"/>
      <c r="J43" s="621"/>
      <c r="K43" s="621"/>
      <c r="L43" s="621"/>
      <c r="M43" s="621"/>
      <c r="N43" s="621"/>
      <c r="O43" s="621"/>
      <c r="P43" s="621"/>
      <c r="Q43" s="621"/>
      <c r="R43" s="621"/>
      <c r="S43" s="621"/>
      <c r="T43" s="621"/>
      <c r="U43" s="621"/>
      <c r="V43" s="621"/>
      <c r="W43" s="621"/>
      <c r="X43" s="621"/>
      <c r="Y43" s="621"/>
      <c r="Z43" s="621"/>
      <c r="AA43" s="621"/>
      <c r="AB43" s="621"/>
      <c r="AC43" s="455" t="str">
        <f>IF('4.'!AT142='4.'!BL$48,BM$17,IF('4.'!AT142='4.'!BM$48,BN$17,IF('4.'!AT142='4.'!BN$48,BO$17,"-")))</f>
        <v>-</v>
      </c>
      <c r="AD43" s="455"/>
      <c r="AE43" s="455"/>
      <c r="AF43" s="455"/>
      <c r="AG43" s="455"/>
      <c r="AH43" s="455"/>
      <c r="AI43" s="455"/>
      <c r="AJ43" s="455"/>
      <c r="AK43" s="455"/>
      <c r="AL43" s="455"/>
      <c r="AM43" s="455"/>
      <c r="AN43" s="455"/>
      <c r="AO43" s="455"/>
      <c r="AP43" s="455"/>
      <c r="AQ43" s="455"/>
      <c r="AR43" s="607"/>
      <c r="AS43" s="55"/>
      <c r="AT43" s="69"/>
      <c r="AU43" s="59"/>
      <c r="AV43" s="59"/>
      <c r="AW43" s="59"/>
      <c r="AX43" s="59"/>
      <c r="AY43" s="59" t="str">
        <f>IF(AC43=BM$17,0,IF(AC43=BN$17,1,IF(AC43=BO$17,0,"-")))</f>
        <v>-</v>
      </c>
      <c r="AZ43" s="59"/>
      <c r="BA43" s="3"/>
    </row>
    <row r="44" spans="1:53" ht="14.1" customHeight="1" x14ac:dyDescent="0.2">
      <c r="A44" s="628"/>
      <c r="B44" s="629"/>
      <c r="C44" s="629"/>
      <c r="D44" s="629"/>
      <c r="E44" s="630"/>
      <c r="F44" s="620" t="s">
        <v>11</v>
      </c>
      <c r="G44" s="621"/>
      <c r="H44" s="621"/>
      <c r="I44" s="621"/>
      <c r="J44" s="621"/>
      <c r="K44" s="621"/>
      <c r="L44" s="621"/>
      <c r="M44" s="621"/>
      <c r="N44" s="621"/>
      <c r="O44" s="621"/>
      <c r="P44" s="621"/>
      <c r="Q44" s="621"/>
      <c r="R44" s="621"/>
      <c r="S44" s="621"/>
      <c r="T44" s="621"/>
      <c r="U44" s="621"/>
      <c r="V44" s="621"/>
      <c r="W44" s="621"/>
      <c r="X44" s="621"/>
      <c r="Y44" s="621"/>
      <c r="Z44" s="621"/>
      <c r="AA44" s="621"/>
      <c r="AB44" s="621"/>
      <c r="AC44" s="455" t="str">
        <f>IF('4.'!AT143='4.'!BL$48,BM$17,IF('4.'!AT143='4.'!BM$48,BN$17,IF('4.'!AT143='4.'!BN$48,BO$17,"-")))</f>
        <v>-</v>
      </c>
      <c r="AD44" s="455"/>
      <c r="AE44" s="455"/>
      <c r="AF44" s="455"/>
      <c r="AG44" s="455"/>
      <c r="AH44" s="455"/>
      <c r="AI44" s="455"/>
      <c r="AJ44" s="455"/>
      <c r="AK44" s="455"/>
      <c r="AL44" s="455"/>
      <c r="AM44" s="455"/>
      <c r="AN44" s="455"/>
      <c r="AO44" s="455"/>
      <c r="AP44" s="455"/>
      <c r="AQ44" s="455"/>
      <c r="AR44" s="607"/>
      <c r="AS44" s="55"/>
      <c r="AT44" s="69"/>
      <c r="AU44" s="59"/>
      <c r="AV44" s="59"/>
      <c r="AW44" s="59"/>
      <c r="AX44" s="59"/>
      <c r="AY44" s="59"/>
      <c r="AZ44" s="59" t="str">
        <f>IF(AC44=BM$17,0,IF(AC44=BN$17,1,IF(AC44=BO$17,0,"-")))</f>
        <v>-</v>
      </c>
      <c r="BA44" s="3"/>
    </row>
    <row r="45" spans="1:53" ht="14.1" customHeight="1" x14ac:dyDescent="0.15">
      <c r="A45" s="464" t="s">
        <v>74</v>
      </c>
      <c r="B45" s="623"/>
      <c r="C45" s="623"/>
      <c r="D45" s="623"/>
      <c r="E45" s="624"/>
      <c r="F45" s="633" t="s">
        <v>794</v>
      </c>
      <c r="G45" s="634"/>
      <c r="H45" s="634"/>
      <c r="I45" s="634"/>
      <c r="J45" s="634"/>
      <c r="K45" s="634"/>
      <c r="L45" s="634"/>
      <c r="M45" s="634"/>
      <c r="N45" s="634"/>
      <c r="O45" s="634"/>
      <c r="P45" s="634"/>
      <c r="Q45" s="634"/>
      <c r="R45" s="634"/>
      <c r="S45" s="634"/>
      <c r="T45" s="634"/>
      <c r="U45" s="634"/>
      <c r="V45" s="634"/>
      <c r="W45" s="634"/>
      <c r="X45" s="634"/>
      <c r="Y45" s="634"/>
      <c r="Z45" s="634"/>
      <c r="AA45" s="634"/>
      <c r="AB45" s="634"/>
      <c r="AC45" s="437" t="str">
        <f>IF('4.'!AT158='4.'!BL$48,BM$16,IF('4.'!AT158='4.'!BM$48,BN$16,IF('4.'!AT158='4.'!BN$48,BO$16,"-")))</f>
        <v>-</v>
      </c>
      <c r="AD45" s="437"/>
      <c r="AE45" s="437"/>
      <c r="AF45" s="437"/>
      <c r="AG45" s="437"/>
      <c r="AH45" s="437"/>
      <c r="AI45" s="437"/>
      <c r="AJ45" s="437"/>
      <c r="AK45" s="437"/>
      <c r="AL45" s="437"/>
      <c r="AM45" s="437"/>
      <c r="AN45" s="437"/>
      <c r="AO45" s="437"/>
      <c r="AP45" s="437"/>
      <c r="AQ45" s="437"/>
      <c r="AR45" s="438"/>
      <c r="AS45" s="55"/>
      <c r="AT45" s="69" t="str">
        <f>IF(AC45=BM$16,0,IF(AC45=BN$16,1,IF(AC45=BO$16,0,"-")))</f>
        <v>-</v>
      </c>
      <c r="AU45" s="59"/>
      <c r="AV45" s="59"/>
      <c r="AW45" s="59"/>
      <c r="AX45" s="59"/>
      <c r="AY45" s="59"/>
      <c r="AZ45" s="59"/>
      <c r="BA45" s="3"/>
    </row>
    <row r="46" spans="1:53" ht="14.1" customHeight="1" x14ac:dyDescent="0.2">
      <c r="A46" s="625"/>
      <c r="B46" s="626"/>
      <c r="C46" s="626"/>
      <c r="D46" s="626"/>
      <c r="E46" s="627"/>
      <c r="F46" s="620" t="s">
        <v>8</v>
      </c>
      <c r="G46" s="621"/>
      <c r="H46" s="621"/>
      <c r="I46" s="621"/>
      <c r="J46" s="621"/>
      <c r="K46" s="621"/>
      <c r="L46" s="621"/>
      <c r="M46" s="621"/>
      <c r="N46" s="621"/>
      <c r="O46" s="621"/>
      <c r="P46" s="621"/>
      <c r="Q46" s="621"/>
      <c r="R46" s="621"/>
      <c r="S46" s="621"/>
      <c r="T46" s="621"/>
      <c r="U46" s="621"/>
      <c r="V46" s="621"/>
      <c r="W46" s="621"/>
      <c r="X46" s="621"/>
      <c r="Y46" s="621"/>
      <c r="Z46" s="621"/>
      <c r="AA46" s="621"/>
      <c r="AB46" s="621"/>
      <c r="AC46" s="455" t="str">
        <f>IF('4.'!AT165='4.'!BL$48,BM$17,IF('4.'!AT165='4.'!BM$48,BN$17,IF('4.'!AT165='4.'!BN$48,BO$17,"-")))</f>
        <v>-</v>
      </c>
      <c r="AD46" s="455"/>
      <c r="AE46" s="455"/>
      <c r="AF46" s="455"/>
      <c r="AG46" s="455"/>
      <c r="AH46" s="455"/>
      <c r="AI46" s="455"/>
      <c r="AJ46" s="455"/>
      <c r="AK46" s="455"/>
      <c r="AL46" s="455"/>
      <c r="AM46" s="455"/>
      <c r="AN46" s="455"/>
      <c r="AO46" s="455"/>
      <c r="AP46" s="455"/>
      <c r="AQ46" s="455"/>
      <c r="AR46" s="607"/>
      <c r="AS46" s="55"/>
      <c r="AT46" s="69"/>
      <c r="AU46" s="59" t="str">
        <f>IF(AND(AC45=BN$16,AC46=BN$17),1,IF(OR(AC45=BM$16,AC45=BO$16,AC46=BM$17,AC46=BO$17),0,"-"))</f>
        <v>-</v>
      </c>
      <c r="AV46" s="59"/>
      <c r="AW46" s="59"/>
      <c r="AX46" s="59"/>
      <c r="AY46" s="59"/>
      <c r="AZ46" s="59"/>
      <c r="BA46" s="3"/>
    </row>
    <row r="47" spans="1:53" ht="14.1" customHeight="1" x14ac:dyDescent="0.2">
      <c r="A47" s="625"/>
      <c r="B47" s="626"/>
      <c r="C47" s="626"/>
      <c r="D47" s="626"/>
      <c r="E47" s="627"/>
      <c r="F47" s="620" t="s">
        <v>9</v>
      </c>
      <c r="G47" s="621"/>
      <c r="H47" s="621"/>
      <c r="I47" s="621"/>
      <c r="J47" s="621"/>
      <c r="K47" s="621"/>
      <c r="L47" s="621"/>
      <c r="M47" s="621"/>
      <c r="N47" s="621"/>
      <c r="O47" s="621"/>
      <c r="P47" s="621"/>
      <c r="Q47" s="621"/>
      <c r="R47" s="621"/>
      <c r="S47" s="621"/>
      <c r="T47" s="621"/>
      <c r="U47" s="621"/>
      <c r="V47" s="621"/>
      <c r="W47" s="621"/>
      <c r="X47" s="621"/>
      <c r="Y47" s="621"/>
      <c r="Z47" s="621"/>
      <c r="AA47" s="621"/>
      <c r="AB47" s="621"/>
      <c r="AC47" s="455" t="str">
        <f>IF('4.'!AT166='4.'!BL$48,BM$17,IF('4.'!AT166='4.'!BM$48,BN$17,IF('4.'!AT166='4.'!BN$48,BO$17,"-")))</f>
        <v>-</v>
      </c>
      <c r="AD47" s="455"/>
      <c r="AE47" s="455"/>
      <c r="AF47" s="455"/>
      <c r="AG47" s="455"/>
      <c r="AH47" s="455"/>
      <c r="AI47" s="455"/>
      <c r="AJ47" s="455"/>
      <c r="AK47" s="455"/>
      <c r="AL47" s="455"/>
      <c r="AM47" s="455"/>
      <c r="AN47" s="455"/>
      <c r="AO47" s="455"/>
      <c r="AP47" s="455"/>
      <c r="AQ47" s="455"/>
      <c r="AR47" s="607"/>
      <c r="AS47" s="55"/>
      <c r="AT47" s="69"/>
      <c r="AU47" s="59"/>
      <c r="AV47" s="59" t="str">
        <f>IF(AC47=BM$17,0,IF(AC47=BN$17,1,IF(AC47=BO$17,0,"-")))</f>
        <v>-</v>
      </c>
      <c r="AW47" s="59"/>
      <c r="AX47" s="59"/>
      <c r="AY47" s="59"/>
      <c r="AZ47" s="59"/>
      <c r="BA47" s="3"/>
    </row>
    <row r="48" spans="1:53" ht="14.1" customHeight="1" x14ac:dyDescent="0.2">
      <c r="A48" s="625"/>
      <c r="B48" s="626"/>
      <c r="C48" s="626"/>
      <c r="D48" s="626"/>
      <c r="E48" s="627"/>
      <c r="F48" s="620" t="s">
        <v>10</v>
      </c>
      <c r="G48" s="621"/>
      <c r="H48" s="621"/>
      <c r="I48" s="621"/>
      <c r="J48" s="621"/>
      <c r="K48" s="621"/>
      <c r="L48" s="621"/>
      <c r="M48" s="621"/>
      <c r="N48" s="621"/>
      <c r="O48" s="621"/>
      <c r="P48" s="621"/>
      <c r="Q48" s="621"/>
      <c r="R48" s="621"/>
      <c r="S48" s="621"/>
      <c r="T48" s="621"/>
      <c r="U48" s="621"/>
      <c r="V48" s="621"/>
      <c r="W48" s="621"/>
      <c r="X48" s="621"/>
      <c r="Y48" s="621"/>
      <c r="Z48" s="621"/>
      <c r="AA48" s="621"/>
      <c r="AB48" s="621"/>
      <c r="AC48" s="455" t="str">
        <f>IF('4.'!AT167='4.'!BL$48,BM$17,IF('4.'!AT167='4.'!BM$48,BN$17,IF('4.'!AT167='4.'!BN$48,BO$17,"-")))</f>
        <v>-</v>
      </c>
      <c r="AD48" s="455"/>
      <c r="AE48" s="455"/>
      <c r="AF48" s="455"/>
      <c r="AG48" s="455"/>
      <c r="AH48" s="455"/>
      <c r="AI48" s="455"/>
      <c r="AJ48" s="455"/>
      <c r="AK48" s="455"/>
      <c r="AL48" s="455"/>
      <c r="AM48" s="455"/>
      <c r="AN48" s="455"/>
      <c r="AO48" s="455"/>
      <c r="AP48" s="455"/>
      <c r="AQ48" s="455"/>
      <c r="AR48" s="607"/>
      <c r="AS48" s="55"/>
      <c r="AT48" s="69"/>
      <c r="AU48" s="59"/>
      <c r="AV48" s="59"/>
      <c r="AW48" s="59" t="str">
        <f>IF(AC48=BM$17,0,IF(AC48=BN$17,1,IF(AC48=BO$17,0,"-")))</f>
        <v>-</v>
      </c>
      <c r="AX48" s="59"/>
      <c r="AY48" s="59"/>
      <c r="AZ48" s="59"/>
      <c r="BA48" s="3"/>
    </row>
    <row r="49" spans="1:53" ht="14.1" customHeight="1" x14ac:dyDescent="0.2">
      <c r="A49" s="625"/>
      <c r="B49" s="626"/>
      <c r="C49" s="626"/>
      <c r="D49" s="626"/>
      <c r="E49" s="627"/>
      <c r="F49" s="620" t="s">
        <v>12</v>
      </c>
      <c r="G49" s="621"/>
      <c r="H49" s="621"/>
      <c r="I49" s="621"/>
      <c r="J49" s="621"/>
      <c r="K49" s="621"/>
      <c r="L49" s="621"/>
      <c r="M49" s="621"/>
      <c r="N49" s="621"/>
      <c r="O49" s="621"/>
      <c r="P49" s="621"/>
      <c r="Q49" s="621"/>
      <c r="R49" s="621"/>
      <c r="S49" s="621"/>
      <c r="T49" s="621"/>
      <c r="U49" s="621"/>
      <c r="V49" s="621"/>
      <c r="W49" s="621"/>
      <c r="X49" s="621"/>
      <c r="Y49" s="621"/>
      <c r="Z49" s="621"/>
      <c r="AA49" s="621"/>
      <c r="AB49" s="621"/>
      <c r="AC49" s="455" t="str">
        <f>IF('4.'!AT168='4.'!BL$48,BM$17,IF('4.'!AT168='4.'!BM$48,BN$17,IF('4.'!AT168='4.'!BN$48,BO$17,"-")))</f>
        <v>-</v>
      </c>
      <c r="AD49" s="455"/>
      <c r="AE49" s="455"/>
      <c r="AF49" s="455"/>
      <c r="AG49" s="455"/>
      <c r="AH49" s="455"/>
      <c r="AI49" s="455"/>
      <c r="AJ49" s="455"/>
      <c r="AK49" s="455"/>
      <c r="AL49" s="455"/>
      <c r="AM49" s="455"/>
      <c r="AN49" s="455"/>
      <c r="AO49" s="455"/>
      <c r="AP49" s="455"/>
      <c r="AQ49" s="455"/>
      <c r="AR49" s="607"/>
      <c r="AS49" s="55"/>
      <c r="AT49" s="69"/>
      <c r="AU49" s="59"/>
      <c r="AV49" s="59"/>
      <c r="AW49" s="59"/>
      <c r="AX49" s="59" t="str">
        <f>IF(AND(AC45=BN$16,AC49=BN$17),1,IF(OR(AC45=BM$16,AC45=BO$16,AC49=BM$17,AC49=BO$17),0,"-"))</f>
        <v>-</v>
      </c>
      <c r="AY49" s="59"/>
      <c r="AZ49" s="59"/>
      <c r="BA49" s="3"/>
    </row>
    <row r="50" spans="1:53" ht="14.1" customHeight="1" x14ac:dyDescent="0.2">
      <c r="A50" s="625"/>
      <c r="B50" s="626"/>
      <c r="C50" s="626"/>
      <c r="D50" s="626"/>
      <c r="E50" s="627"/>
      <c r="F50" s="620" t="s">
        <v>734</v>
      </c>
      <c r="G50" s="621"/>
      <c r="H50" s="621"/>
      <c r="I50" s="621"/>
      <c r="J50" s="621"/>
      <c r="K50" s="621"/>
      <c r="L50" s="621"/>
      <c r="M50" s="621"/>
      <c r="N50" s="621"/>
      <c r="O50" s="621"/>
      <c r="P50" s="621"/>
      <c r="Q50" s="621"/>
      <c r="R50" s="621"/>
      <c r="S50" s="621"/>
      <c r="T50" s="621"/>
      <c r="U50" s="621"/>
      <c r="V50" s="621"/>
      <c r="W50" s="621"/>
      <c r="X50" s="621"/>
      <c r="Y50" s="621"/>
      <c r="Z50" s="621"/>
      <c r="AA50" s="621"/>
      <c r="AB50" s="621"/>
      <c r="AC50" s="455" t="str">
        <f>IF('4.'!AT169='4.'!BL$48,BM$17,IF('4.'!AT169='4.'!BM$48,BN$17,IF('4.'!AT169='4.'!BN$48,BO$17,"-")))</f>
        <v>-</v>
      </c>
      <c r="AD50" s="455"/>
      <c r="AE50" s="455"/>
      <c r="AF50" s="455"/>
      <c r="AG50" s="455"/>
      <c r="AH50" s="455"/>
      <c r="AI50" s="455"/>
      <c r="AJ50" s="455"/>
      <c r="AK50" s="455"/>
      <c r="AL50" s="455"/>
      <c r="AM50" s="455"/>
      <c r="AN50" s="455"/>
      <c r="AO50" s="455"/>
      <c r="AP50" s="455"/>
      <c r="AQ50" s="455"/>
      <c r="AR50" s="607"/>
      <c r="AS50" s="55"/>
      <c r="AT50" s="69"/>
      <c r="AU50" s="59"/>
      <c r="AV50" s="59"/>
      <c r="AW50" s="59"/>
      <c r="AX50" s="59"/>
      <c r="AY50" s="59" t="str">
        <f>IF(AC50=BM$17,0,IF(AC50=BN$17,1,IF(AC50=BO$17,0,"-")))</f>
        <v>-</v>
      </c>
      <c r="AZ50" s="59"/>
      <c r="BA50" s="3"/>
    </row>
    <row r="51" spans="1:53" ht="14.1" customHeight="1" x14ac:dyDescent="0.2">
      <c r="A51" s="628"/>
      <c r="B51" s="629"/>
      <c r="C51" s="629"/>
      <c r="D51" s="629"/>
      <c r="E51" s="630"/>
      <c r="F51" s="620" t="s">
        <v>11</v>
      </c>
      <c r="G51" s="621"/>
      <c r="H51" s="621"/>
      <c r="I51" s="621"/>
      <c r="J51" s="621"/>
      <c r="K51" s="621"/>
      <c r="L51" s="621"/>
      <c r="M51" s="621"/>
      <c r="N51" s="621"/>
      <c r="O51" s="621"/>
      <c r="P51" s="621"/>
      <c r="Q51" s="621"/>
      <c r="R51" s="621"/>
      <c r="S51" s="621"/>
      <c r="T51" s="621"/>
      <c r="U51" s="621"/>
      <c r="V51" s="621"/>
      <c r="W51" s="621"/>
      <c r="X51" s="621"/>
      <c r="Y51" s="621"/>
      <c r="Z51" s="621"/>
      <c r="AA51" s="621"/>
      <c r="AB51" s="621"/>
      <c r="AC51" s="455" t="str">
        <f>IF('4.'!AT170='4.'!BL$48,BM$17,IF('4.'!AT170='4.'!BM$48,BN$17,IF('4.'!AT170='4.'!BN$48,BO$17,"-")))</f>
        <v>-</v>
      </c>
      <c r="AD51" s="455"/>
      <c r="AE51" s="455"/>
      <c r="AF51" s="455"/>
      <c r="AG51" s="455"/>
      <c r="AH51" s="455"/>
      <c r="AI51" s="455"/>
      <c r="AJ51" s="455"/>
      <c r="AK51" s="455"/>
      <c r="AL51" s="455"/>
      <c r="AM51" s="455"/>
      <c r="AN51" s="455"/>
      <c r="AO51" s="455"/>
      <c r="AP51" s="455"/>
      <c r="AQ51" s="455"/>
      <c r="AR51" s="607"/>
      <c r="AS51" s="55"/>
      <c r="AT51" s="69"/>
      <c r="AU51" s="59"/>
      <c r="AV51" s="59"/>
      <c r="AW51" s="59"/>
      <c r="AX51" s="59"/>
      <c r="AY51" s="59"/>
      <c r="AZ51" s="59" t="str">
        <f>IF(AC51=BM$17,0,IF(AC51=BN$17,1,IF(AC51=BO$17,0,"-")))</f>
        <v>-</v>
      </c>
      <c r="BA51" s="3"/>
    </row>
    <row r="52" spans="1:53" ht="14.1" customHeight="1" x14ac:dyDescent="0.15">
      <c r="A52" s="464" t="s">
        <v>75</v>
      </c>
      <c r="B52" s="623"/>
      <c r="C52" s="623"/>
      <c r="D52" s="623"/>
      <c r="E52" s="624"/>
      <c r="F52" s="633" t="s">
        <v>794</v>
      </c>
      <c r="G52" s="634"/>
      <c r="H52" s="634"/>
      <c r="I52" s="634"/>
      <c r="J52" s="634"/>
      <c r="K52" s="634"/>
      <c r="L52" s="634"/>
      <c r="M52" s="634"/>
      <c r="N52" s="634"/>
      <c r="O52" s="634"/>
      <c r="P52" s="634"/>
      <c r="Q52" s="634"/>
      <c r="R52" s="634"/>
      <c r="S52" s="634"/>
      <c r="T52" s="634"/>
      <c r="U52" s="634"/>
      <c r="V52" s="634"/>
      <c r="W52" s="634"/>
      <c r="X52" s="634"/>
      <c r="Y52" s="634"/>
      <c r="Z52" s="634"/>
      <c r="AA52" s="634"/>
      <c r="AB52" s="634"/>
      <c r="AC52" s="437" t="str">
        <f>IF('4.'!AT185='4.'!BL$48,BM$16,IF('4.'!AT185='4.'!BM$48,BN$16,IF('4.'!AT185='4.'!BN$48,BO$16,"-")))</f>
        <v>-</v>
      </c>
      <c r="AD52" s="437"/>
      <c r="AE52" s="437"/>
      <c r="AF52" s="437"/>
      <c r="AG52" s="437"/>
      <c r="AH52" s="437"/>
      <c r="AI52" s="437"/>
      <c r="AJ52" s="437"/>
      <c r="AK52" s="437"/>
      <c r="AL52" s="437"/>
      <c r="AM52" s="437"/>
      <c r="AN52" s="437"/>
      <c r="AO52" s="437"/>
      <c r="AP52" s="437"/>
      <c r="AQ52" s="437"/>
      <c r="AR52" s="438"/>
      <c r="AS52" s="55"/>
      <c r="AT52" s="69" t="str">
        <f>IF(AC52=BM$16,0,IF(AC52=BN$16,1,IF(AC52=BO$16,0,"-")))</f>
        <v>-</v>
      </c>
      <c r="AU52" s="59"/>
      <c r="AV52" s="59"/>
      <c r="AW52" s="59"/>
      <c r="AX52" s="59"/>
      <c r="AY52" s="59"/>
      <c r="AZ52" s="59"/>
      <c r="BA52" s="3"/>
    </row>
    <row r="53" spans="1:53" ht="14.1" customHeight="1" x14ac:dyDescent="0.2">
      <c r="A53" s="625"/>
      <c r="B53" s="626"/>
      <c r="C53" s="626"/>
      <c r="D53" s="626"/>
      <c r="E53" s="627"/>
      <c r="F53" s="620" t="s">
        <v>8</v>
      </c>
      <c r="G53" s="621"/>
      <c r="H53" s="621"/>
      <c r="I53" s="621"/>
      <c r="J53" s="621"/>
      <c r="K53" s="621"/>
      <c r="L53" s="621"/>
      <c r="M53" s="621"/>
      <c r="N53" s="621"/>
      <c r="O53" s="621"/>
      <c r="P53" s="621"/>
      <c r="Q53" s="621"/>
      <c r="R53" s="621"/>
      <c r="S53" s="621"/>
      <c r="T53" s="621"/>
      <c r="U53" s="621"/>
      <c r="V53" s="621"/>
      <c r="W53" s="621"/>
      <c r="X53" s="621"/>
      <c r="Y53" s="621"/>
      <c r="Z53" s="621"/>
      <c r="AA53" s="621"/>
      <c r="AB53" s="621"/>
      <c r="AC53" s="455" t="str">
        <f>IF('4.'!AT192='4.'!BL$48,BM$17,IF('4.'!AT192='4.'!BM$48,BN$17,IF('4.'!AT192='4.'!BN$48,BO$17,"-")))</f>
        <v>-</v>
      </c>
      <c r="AD53" s="455"/>
      <c r="AE53" s="455"/>
      <c r="AF53" s="455"/>
      <c r="AG53" s="455"/>
      <c r="AH53" s="455"/>
      <c r="AI53" s="455"/>
      <c r="AJ53" s="455"/>
      <c r="AK53" s="455"/>
      <c r="AL53" s="455"/>
      <c r="AM53" s="455"/>
      <c r="AN53" s="455"/>
      <c r="AO53" s="455"/>
      <c r="AP53" s="455"/>
      <c r="AQ53" s="455"/>
      <c r="AR53" s="607"/>
      <c r="AS53" s="55"/>
      <c r="AT53" s="69"/>
      <c r="AU53" s="59" t="str">
        <f>IF(AND(AC52=BN$16,AC53=BN$17),1,IF(OR(AC52=BM$16,AC52=BO$16,AC53=BM$17,AC53=BO$17),0,"-"))</f>
        <v>-</v>
      </c>
      <c r="AV53" s="59"/>
      <c r="AW53" s="59"/>
      <c r="AX53" s="59"/>
      <c r="AY53" s="59"/>
      <c r="AZ53" s="59"/>
      <c r="BA53" s="3"/>
    </row>
    <row r="54" spans="1:53" ht="14.1" customHeight="1" x14ac:dyDescent="0.2">
      <c r="A54" s="625"/>
      <c r="B54" s="626"/>
      <c r="C54" s="626"/>
      <c r="D54" s="626"/>
      <c r="E54" s="627"/>
      <c r="F54" s="620" t="s">
        <v>9</v>
      </c>
      <c r="G54" s="621"/>
      <c r="H54" s="621"/>
      <c r="I54" s="621"/>
      <c r="J54" s="621"/>
      <c r="K54" s="621"/>
      <c r="L54" s="621"/>
      <c r="M54" s="621"/>
      <c r="N54" s="621"/>
      <c r="O54" s="621"/>
      <c r="P54" s="621"/>
      <c r="Q54" s="621"/>
      <c r="R54" s="621"/>
      <c r="S54" s="621"/>
      <c r="T54" s="621"/>
      <c r="U54" s="621"/>
      <c r="V54" s="621"/>
      <c r="W54" s="621"/>
      <c r="X54" s="621"/>
      <c r="Y54" s="621"/>
      <c r="Z54" s="621"/>
      <c r="AA54" s="621"/>
      <c r="AB54" s="621"/>
      <c r="AC54" s="455" t="str">
        <f>IF('4.'!AT193='4.'!BL$48,BM$17,IF('4.'!AT193='4.'!BM$48,BN$17,IF('4.'!AT193='4.'!BN$48,BO$17,"-")))</f>
        <v>-</v>
      </c>
      <c r="AD54" s="455"/>
      <c r="AE54" s="455"/>
      <c r="AF54" s="455"/>
      <c r="AG54" s="455"/>
      <c r="AH54" s="455"/>
      <c r="AI54" s="455"/>
      <c r="AJ54" s="455"/>
      <c r="AK54" s="455"/>
      <c r="AL54" s="455"/>
      <c r="AM54" s="455"/>
      <c r="AN54" s="455"/>
      <c r="AO54" s="455"/>
      <c r="AP54" s="455"/>
      <c r="AQ54" s="455"/>
      <c r="AR54" s="607"/>
      <c r="AS54" s="55"/>
      <c r="AT54" s="69"/>
      <c r="AU54" s="59"/>
      <c r="AV54" s="59" t="str">
        <f>IF(AC54=BM$17,0,IF(AC54=BN$17,1,IF(AC54=BO$17,0,"-")))</f>
        <v>-</v>
      </c>
      <c r="AW54" s="59"/>
      <c r="AX54" s="59"/>
      <c r="AY54" s="59"/>
      <c r="AZ54" s="59"/>
      <c r="BA54" s="3"/>
    </row>
    <row r="55" spans="1:53" ht="14.1" customHeight="1" x14ac:dyDescent="0.2">
      <c r="A55" s="625"/>
      <c r="B55" s="626"/>
      <c r="C55" s="626"/>
      <c r="D55" s="626"/>
      <c r="E55" s="627"/>
      <c r="F55" s="620" t="s">
        <v>10</v>
      </c>
      <c r="G55" s="621"/>
      <c r="H55" s="621"/>
      <c r="I55" s="621"/>
      <c r="J55" s="621"/>
      <c r="K55" s="621"/>
      <c r="L55" s="621"/>
      <c r="M55" s="621"/>
      <c r="N55" s="621"/>
      <c r="O55" s="621"/>
      <c r="P55" s="621"/>
      <c r="Q55" s="621"/>
      <c r="R55" s="621"/>
      <c r="S55" s="621"/>
      <c r="T55" s="621"/>
      <c r="U55" s="621"/>
      <c r="V55" s="621"/>
      <c r="W55" s="621"/>
      <c r="X55" s="621"/>
      <c r="Y55" s="621"/>
      <c r="Z55" s="621"/>
      <c r="AA55" s="621"/>
      <c r="AB55" s="621"/>
      <c r="AC55" s="455" t="str">
        <f>IF('4.'!AT194='4.'!BL$48,BM$17,IF('4.'!AT194='4.'!BM$48,BN$17,IF('4.'!AT194='4.'!BN$48,BO$17,"-")))</f>
        <v>-</v>
      </c>
      <c r="AD55" s="455"/>
      <c r="AE55" s="455"/>
      <c r="AF55" s="455"/>
      <c r="AG55" s="455"/>
      <c r="AH55" s="455"/>
      <c r="AI55" s="455"/>
      <c r="AJ55" s="455"/>
      <c r="AK55" s="455"/>
      <c r="AL55" s="455"/>
      <c r="AM55" s="455"/>
      <c r="AN55" s="455"/>
      <c r="AO55" s="455"/>
      <c r="AP55" s="455"/>
      <c r="AQ55" s="455"/>
      <c r="AR55" s="607"/>
      <c r="AS55" s="55"/>
      <c r="AT55" s="69"/>
      <c r="AU55" s="59"/>
      <c r="AV55" s="59"/>
      <c r="AW55" s="59" t="str">
        <f>IF(AC55=BM$17,0,IF(AC55=BN$17,1,IF(AC55=BO$17,0,"-")))</f>
        <v>-</v>
      </c>
      <c r="AX55" s="59"/>
      <c r="AY55" s="59"/>
      <c r="AZ55" s="59"/>
      <c r="BA55" s="3"/>
    </row>
    <row r="56" spans="1:53" ht="14.1" customHeight="1" x14ac:dyDescent="0.2">
      <c r="A56" s="625"/>
      <c r="B56" s="626"/>
      <c r="C56" s="626"/>
      <c r="D56" s="626"/>
      <c r="E56" s="627"/>
      <c r="F56" s="620" t="s">
        <v>12</v>
      </c>
      <c r="G56" s="621"/>
      <c r="H56" s="621"/>
      <c r="I56" s="621"/>
      <c r="J56" s="621"/>
      <c r="K56" s="621"/>
      <c r="L56" s="621"/>
      <c r="M56" s="621"/>
      <c r="N56" s="621"/>
      <c r="O56" s="621"/>
      <c r="P56" s="621"/>
      <c r="Q56" s="621"/>
      <c r="R56" s="621"/>
      <c r="S56" s="621"/>
      <c r="T56" s="621"/>
      <c r="U56" s="621"/>
      <c r="V56" s="621"/>
      <c r="W56" s="621"/>
      <c r="X56" s="621"/>
      <c r="Y56" s="621"/>
      <c r="Z56" s="621"/>
      <c r="AA56" s="621"/>
      <c r="AB56" s="621"/>
      <c r="AC56" s="455" t="str">
        <f>IF('4.'!AT195='4.'!BL$48,BM$17,IF('4.'!AT195='4.'!BM$48,BN$17,IF('4.'!AT195='4.'!BN$48,BO$17,"-")))</f>
        <v>-</v>
      </c>
      <c r="AD56" s="455"/>
      <c r="AE56" s="455"/>
      <c r="AF56" s="455"/>
      <c r="AG56" s="455"/>
      <c r="AH56" s="455"/>
      <c r="AI56" s="455"/>
      <c r="AJ56" s="455"/>
      <c r="AK56" s="455"/>
      <c r="AL56" s="455"/>
      <c r="AM56" s="455"/>
      <c r="AN56" s="455"/>
      <c r="AO56" s="455"/>
      <c r="AP56" s="455"/>
      <c r="AQ56" s="455"/>
      <c r="AR56" s="607"/>
      <c r="AS56" s="55"/>
      <c r="AT56" s="69"/>
      <c r="AU56" s="59"/>
      <c r="AV56" s="59"/>
      <c r="AW56" s="59"/>
      <c r="AX56" s="59" t="str">
        <f>IF(AND(AC52=BN$16,AC56=BN$17),1,IF(OR(AC52=BM$16,AC52=BO$16,AC56=BM$17,AC56=BO$17),0,"-"))</f>
        <v>-</v>
      </c>
      <c r="AY56" s="59"/>
      <c r="AZ56" s="59"/>
      <c r="BA56" s="3"/>
    </row>
    <row r="57" spans="1:53" ht="14.1" customHeight="1" x14ac:dyDescent="0.2">
      <c r="A57" s="625"/>
      <c r="B57" s="626"/>
      <c r="C57" s="626"/>
      <c r="D57" s="626"/>
      <c r="E57" s="627"/>
      <c r="F57" s="620" t="s">
        <v>734</v>
      </c>
      <c r="G57" s="621"/>
      <c r="H57" s="621"/>
      <c r="I57" s="621"/>
      <c r="J57" s="621"/>
      <c r="K57" s="621"/>
      <c r="L57" s="621"/>
      <c r="M57" s="621"/>
      <c r="N57" s="621"/>
      <c r="O57" s="621"/>
      <c r="P57" s="621"/>
      <c r="Q57" s="621"/>
      <c r="R57" s="621"/>
      <c r="S57" s="621"/>
      <c r="T57" s="621"/>
      <c r="U57" s="621"/>
      <c r="V57" s="621"/>
      <c r="W57" s="621"/>
      <c r="X57" s="621"/>
      <c r="Y57" s="621"/>
      <c r="Z57" s="621"/>
      <c r="AA57" s="621"/>
      <c r="AB57" s="621"/>
      <c r="AC57" s="455" t="str">
        <f>IF('4.'!AT196='4.'!BL$48,BM$17,IF('4.'!AT196='4.'!BM$48,BN$17,IF('4.'!AT196='4.'!BN$48,BO$17,"-")))</f>
        <v>-</v>
      </c>
      <c r="AD57" s="455"/>
      <c r="AE57" s="455"/>
      <c r="AF57" s="455"/>
      <c r="AG57" s="455"/>
      <c r="AH57" s="455"/>
      <c r="AI57" s="455"/>
      <c r="AJ57" s="455"/>
      <c r="AK57" s="455"/>
      <c r="AL57" s="455"/>
      <c r="AM57" s="455"/>
      <c r="AN57" s="455"/>
      <c r="AO57" s="455"/>
      <c r="AP57" s="455"/>
      <c r="AQ57" s="455"/>
      <c r="AR57" s="607"/>
      <c r="AS57" s="55"/>
      <c r="AT57" s="69"/>
      <c r="AU57" s="59"/>
      <c r="AV57" s="59"/>
      <c r="AW57" s="59"/>
      <c r="AX57" s="59"/>
      <c r="AY57" s="59" t="str">
        <f>IF(AC57=BM$17,0,IF(AC57=BN$17,1,IF(AC57=BO$17,0,"-")))</f>
        <v>-</v>
      </c>
      <c r="AZ57" s="59"/>
      <c r="BA57" s="3"/>
    </row>
    <row r="58" spans="1:53" ht="14.1" customHeight="1" x14ac:dyDescent="0.2">
      <c r="A58" s="628"/>
      <c r="B58" s="629"/>
      <c r="C58" s="629"/>
      <c r="D58" s="629"/>
      <c r="E58" s="630"/>
      <c r="F58" s="620" t="s">
        <v>11</v>
      </c>
      <c r="G58" s="621"/>
      <c r="H58" s="621"/>
      <c r="I58" s="621"/>
      <c r="J58" s="621"/>
      <c r="K58" s="621"/>
      <c r="L58" s="621"/>
      <c r="M58" s="621"/>
      <c r="N58" s="621"/>
      <c r="O58" s="621"/>
      <c r="P58" s="621"/>
      <c r="Q58" s="621"/>
      <c r="R58" s="621"/>
      <c r="S58" s="621"/>
      <c r="T58" s="621"/>
      <c r="U58" s="621"/>
      <c r="V58" s="621"/>
      <c r="W58" s="621"/>
      <c r="X58" s="621"/>
      <c r="Y58" s="621"/>
      <c r="Z58" s="621"/>
      <c r="AA58" s="621"/>
      <c r="AB58" s="621"/>
      <c r="AC58" s="455" t="str">
        <f>IF('4.'!AT197='4.'!BL$48,BM$17,IF('4.'!AT197='4.'!BM$48,BN$17,IF('4.'!AT197='4.'!BN$48,BO$17,"-")))</f>
        <v>-</v>
      </c>
      <c r="AD58" s="455"/>
      <c r="AE58" s="455"/>
      <c r="AF58" s="455"/>
      <c r="AG58" s="455"/>
      <c r="AH58" s="455"/>
      <c r="AI58" s="455"/>
      <c r="AJ58" s="455"/>
      <c r="AK58" s="455"/>
      <c r="AL58" s="455"/>
      <c r="AM58" s="455"/>
      <c r="AN58" s="455"/>
      <c r="AO58" s="455"/>
      <c r="AP58" s="455"/>
      <c r="AQ58" s="455"/>
      <c r="AR58" s="607"/>
      <c r="AS58" s="55"/>
      <c r="AT58" s="69"/>
      <c r="AU58" s="59"/>
      <c r="AV58" s="59"/>
      <c r="AW58" s="59"/>
      <c r="AX58" s="59"/>
      <c r="AY58" s="59"/>
      <c r="AZ58" s="59" t="str">
        <f>IF(AC58=BM$17,0,IF(AC58=BN$17,1,IF(AC58=BO$17,0,"-")))</f>
        <v>-</v>
      </c>
      <c r="BA58" s="3"/>
    </row>
    <row r="59" spans="1:53" ht="20.100000000000001" customHeight="1" x14ac:dyDescent="0.2">
      <c r="A59" s="511" t="s">
        <v>795</v>
      </c>
      <c r="B59" s="511"/>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511"/>
      <c r="AK59" s="511"/>
      <c r="AL59" s="511"/>
      <c r="AM59" s="511"/>
      <c r="AN59" s="511"/>
      <c r="AO59" s="511"/>
      <c r="AP59" s="511"/>
      <c r="AQ59" s="511"/>
      <c r="AR59" s="622"/>
      <c r="AS59" s="60"/>
      <c r="AT59" s="69"/>
      <c r="AU59" s="59"/>
      <c r="AV59" s="59"/>
      <c r="AW59" s="59"/>
      <c r="AX59" s="59"/>
      <c r="AY59" s="59"/>
      <c r="AZ59" s="59"/>
      <c r="BA59" s="3"/>
    </row>
    <row r="60" spans="1:53" ht="14.1" customHeight="1" x14ac:dyDescent="0.15">
      <c r="A60" s="464" t="s">
        <v>73</v>
      </c>
      <c r="B60" s="623"/>
      <c r="C60" s="623"/>
      <c r="D60" s="623"/>
      <c r="E60" s="624"/>
      <c r="F60" s="633" t="s">
        <v>794</v>
      </c>
      <c r="G60" s="634"/>
      <c r="H60" s="634"/>
      <c r="I60" s="634"/>
      <c r="J60" s="634"/>
      <c r="K60" s="634"/>
      <c r="L60" s="634"/>
      <c r="M60" s="634"/>
      <c r="N60" s="634"/>
      <c r="O60" s="634"/>
      <c r="P60" s="634"/>
      <c r="Q60" s="634"/>
      <c r="R60" s="634"/>
      <c r="S60" s="634"/>
      <c r="T60" s="634"/>
      <c r="U60" s="634"/>
      <c r="V60" s="634"/>
      <c r="W60" s="634"/>
      <c r="X60" s="634"/>
      <c r="Y60" s="634"/>
      <c r="Z60" s="634"/>
      <c r="AA60" s="634"/>
      <c r="AB60" s="634"/>
      <c r="AC60" s="437" t="str">
        <f>IF('4.'!AT215='4.'!BL$48,BM$16,IF('4.'!AT215='4.'!BM$48,BN$16,IF('4.'!AT215='4.'!BN$48,BO$16,"-")))</f>
        <v>-</v>
      </c>
      <c r="AD60" s="437"/>
      <c r="AE60" s="437"/>
      <c r="AF60" s="437"/>
      <c r="AG60" s="437"/>
      <c r="AH60" s="437"/>
      <c r="AI60" s="437"/>
      <c r="AJ60" s="437"/>
      <c r="AK60" s="437"/>
      <c r="AL60" s="437"/>
      <c r="AM60" s="437"/>
      <c r="AN60" s="437"/>
      <c r="AO60" s="437"/>
      <c r="AP60" s="437"/>
      <c r="AQ60" s="437"/>
      <c r="AR60" s="438"/>
      <c r="AS60" s="55"/>
      <c r="AT60" s="69" t="str">
        <f>IF(AC60=BM$16,0,IF(AC60=BN$16,1,IF(AC60=BO$16,0,"-")))</f>
        <v>-</v>
      </c>
      <c r="AU60" s="59"/>
      <c r="AV60" s="59"/>
      <c r="AW60" s="59"/>
      <c r="AX60" s="59"/>
      <c r="AY60" s="59"/>
      <c r="AZ60" s="59"/>
      <c r="BA60" s="3"/>
    </row>
    <row r="61" spans="1:53" ht="14.1" customHeight="1" x14ac:dyDescent="0.2">
      <c r="A61" s="625"/>
      <c r="B61" s="626"/>
      <c r="C61" s="626"/>
      <c r="D61" s="626"/>
      <c r="E61" s="627"/>
      <c r="F61" s="620" t="s">
        <v>8</v>
      </c>
      <c r="G61" s="621"/>
      <c r="H61" s="621"/>
      <c r="I61" s="621"/>
      <c r="J61" s="621"/>
      <c r="K61" s="621"/>
      <c r="L61" s="621"/>
      <c r="M61" s="621"/>
      <c r="N61" s="621"/>
      <c r="O61" s="621"/>
      <c r="P61" s="621"/>
      <c r="Q61" s="621"/>
      <c r="R61" s="621"/>
      <c r="S61" s="621"/>
      <c r="T61" s="621"/>
      <c r="U61" s="621"/>
      <c r="V61" s="621"/>
      <c r="W61" s="621"/>
      <c r="X61" s="621"/>
      <c r="Y61" s="621"/>
      <c r="Z61" s="621"/>
      <c r="AA61" s="621"/>
      <c r="AB61" s="621"/>
      <c r="AC61" s="455" t="str">
        <f>IF('4.'!AT222='4.'!BL$48,BM$17,IF('4.'!AT222='4.'!BM$48,BN$17,IF('4.'!AT222='4.'!BN$48,BO$17,"-")))</f>
        <v>-</v>
      </c>
      <c r="AD61" s="455"/>
      <c r="AE61" s="455"/>
      <c r="AF61" s="455"/>
      <c r="AG61" s="455"/>
      <c r="AH61" s="455"/>
      <c r="AI61" s="455"/>
      <c r="AJ61" s="455"/>
      <c r="AK61" s="455"/>
      <c r="AL61" s="455"/>
      <c r="AM61" s="455"/>
      <c r="AN61" s="455"/>
      <c r="AO61" s="455"/>
      <c r="AP61" s="455"/>
      <c r="AQ61" s="455"/>
      <c r="AR61" s="607"/>
      <c r="AS61" s="55"/>
      <c r="AT61" s="69"/>
      <c r="AU61" s="59" t="str">
        <f>IF(AND(AC60=BN$16,AC61=BN$17),1,IF(OR(AC60=BM$16,AC60=BO$16,AC61=BM$17,AC61=BO$17),0,"-"))</f>
        <v>-</v>
      </c>
      <c r="AV61" s="59"/>
      <c r="AW61" s="59"/>
      <c r="AX61" s="59"/>
      <c r="AY61" s="59"/>
      <c r="AZ61" s="59"/>
      <c r="BA61" s="3"/>
    </row>
    <row r="62" spans="1:53" ht="14.1" customHeight="1" x14ac:dyDescent="0.2">
      <c r="A62" s="625"/>
      <c r="B62" s="626"/>
      <c r="C62" s="626"/>
      <c r="D62" s="626"/>
      <c r="E62" s="627"/>
      <c r="F62" s="620" t="s">
        <v>9</v>
      </c>
      <c r="G62" s="621"/>
      <c r="H62" s="621"/>
      <c r="I62" s="621"/>
      <c r="J62" s="621"/>
      <c r="K62" s="621"/>
      <c r="L62" s="621"/>
      <c r="M62" s="621"/>
      <c r="N62" s="621"/>
      <c r="O62" s="621"/>
      <c r="P62" s="621"/>
      <c r="Q62" s="621"/>
      <c r="R62" s="621"/>
      <c r="S62" s="621"/>
      <c r="T62" s="621"/>
      <c r="U62" s="621"/>
      <c r="V62" s="621"/>
      <c r="W62" s="621"/>
      <c r="X62" s="621"/>
      <c r="Y62" s="621"/>
      <c r="Z62" s="621"/>
      <c r="AA62" s="621"/>
      <c r="AB62" s="621"/>
      <c r="AC62" s="455" t="str">
        <f>IF('4.'!AT223='4.'!BL$48,BM$17,IF('4.'!AT223='4.'!BM$48,BN$17,IF('4.'!AT223='4.'!BN$48,BO$17,"-")))</f>
        <v>-</v>
      </c>
      <c r="AD62" s="455"/>
      <c r="AE62" s="455"/>
      <c r="AF62" s="455"/>
      <c r="AG62" s="455"/>
      <c r="AH62" s="455"/>
      <c r="AI62" s="455"/>
      <c r="AJ62" s="455"/>
      <c r="AK62" s="455"/>
      <c r="AL62" s="455"/>
      <c r="AM62" s="455"/>
      <c r="AN62" s="455"/>
      <c r="AO62" s="455"/>
      <c r="AP62" s="455"/>
      <c r="AQ62" s="455"/>
      <c r="AR62" s="607"/>
      <c r="AS62" s="55"/>
      <c r="AT62" s="69"/>
      <c r="AU62" s="59"/>
      <c r="AV62" s="59" t="str">
        <f>IF(AC62=BM$17,0,IF(AC62=BN$17,1,IF(AC62=BO$17,0,"-")))</f>
        <v>-</v>
      </c>
      <c r="AW62" s="59"/>
      <c r="AX62" s="59"/>
      <c r="AY62" s="59"/>
      <c r="AZ62" s="59"/>
      <c r="BA62" s="3"/>
    </row>
    <row r="63" spans="1:53" ht="14.1" customHeight="1" x14ac:dyDescent="0.2">
      <c r="A63" s="625"/>
      <c r="B63" s="626"/>
      <c r="C63" s="626"/>
      <c r="D63" s="626"/>
      <c r="E63" s="627"/>
      <c r="F63" s="620" t="s">
        <v>10</v>
      </c>
      <c r="G63" s="621"/>
      <c r="H63" s="621"/>
      <c r="I63" s="621"/>
      <c r="J63" s="621"/>
      <c r="K63" s="621"/>
      <c r="L63" s="621"/>
      <c r="M63" s="621"/>
      <c r="N63" s="621"/>
      <c r="O63" s="621"/>
      <c r="P63" s="621"/>
      <c r="Q63" s="621"/>
      <c r="R63" s="621"/>
      <c r="S63" s="621"/>
      <c r="T63" s="621"/>
      <c r="U63" s="621"/>
      <c r="V63" s="621"/>
      <c r="W63" s="621"/>
      <c r="X63" s="621"/>
      <c r="Y63" s="621"/>
      <c r="Z63" s="621"/>
      <c r="AA63" s="621"/>
      <c r="AB63" s="621"/>
      <c r="AC63" s="455" t="str">
        <f>IF('4.'!AT224='4.'!BL$48,BM$17,IF('4.'!AT224='4.'!BM$48,BN$17,IF('4.'!AT224='4.'!BN$48,BO$17,"-")))</f>
        <v>-</v>
      </c>
      <c r="AD63" s="455"/>
      <c r="AE63" s="455"/>
      <c r="AF63" s="455"/>
      <c r="AG63" s="455"/>
      <c r="AH63" s="455"/>
      <c r="AI63" s="455"/>
      <c r="AJ63" s="455"/>
      <c r="AK63" s="455"/>
      <c r="AL63" s="455"/>
      <c r="AM63" s="455"/>
      <c r="AN63" s="455"/>
      <c r="AO63" s="455"/>
      <c r="AP63" s="455"/>
      <c r="AQ63" s="455"/>
      <c r="AR63" s="607"/>
      <c r="AS63" s="55"/>
      <c r="AT63" s="69"/>
      <c r="AU63" s="59"/>
      <c r="AV63" s="59"/>
      <c r="AW63" s="59" t="str">
        <f>IF(AC63=BM$17,0,IF(AC63=BN$17,1,IF(AC63=BO$17,0,"-")))</f>
        <v>-</v>
      </c>
      <c r="AX63" s="59"/>
      <c r="AY63" s="59"/>
      <c r="AZ63" s="59"/>
      <c r="BA63" s="3"/>
    </row>
    <row r="64" spans="1:53" ht="14.1" customHeight="1" x14ac:dyDescent="0.2">
      <c r="A64" s="625"/>
      <c r="B64" s="626"/>
      <c r="C64" s="626"/>
      <c r="D64" s="626"/>
      <c r="E64" s="627"/>
      <c r="F64" s="620" t="s">
        <v>12</v>
      </c>
      <c r="G64" s="621"/>
      <c r="H64" s="621"/>
      <c r="I64" s="621"/>
      <c r="J64" s="621"/>
      <c r="K64" s="621"/>
      <c r="L64" s="621"/>
      <c r="M64" s="621"/>
      <c r="N64" s="621"/>
      <c r="O64" s="621"/>
      <c r="P64" s="621"/>
      <c r="Q64" s="621"/>
      <c r="R64" s="621"/>
      <c r="S64" s="621"/>
      <c r="T64" s="621"/>
      <c r="U64" s="621"/>
      <c r="V64" s="621"/>
      <c r="W64" s="621"/>
      <c r="X64" s="621"/>
      <c r="Y64" s="621"/>
      <c r="Z64" s="621"/>
      <c r="AA64" s="621"/>
      <c r="AB64" s="621"/>
      <c r="AC64" s="455" t="str">
        <f>IF('4.'!AT225='4.'!BL$48,BM$17,IF('4.'!AT225='4.'!BM$48,BN$17,IF('4.'!AT225='4.'!BN$48,BO$17,"-")))</f>
        <v>-</v>
      </c>
      <c r="AD64" s="455"/>
      <c r="AE64" s="455"/>
      <c r="AF64" s="455"/>
      <c r="AG64" s="455"/>
      <c r="AH64" s="455"/>
      <c r="AI64" s="455"/>
      <c r="AJ64" s="455"/>
      <c r="AK64" s="455"/>
      <c r="AL64" s="455"/>
      <c r="AM64" s="455"/>
      <c r="AN64" s="455"/>
      <c r="AO64" s="455"/>
      <c r="AP64" s="455"/>
      <c r="AQ64" s="455"/>
      <c r="AR64" s="607"/>
      <c r="AS64" s="55"/>
      <c r="AT64" s="69"/>
      <c r="AU64" s="59"/>
      <c r="AV64" s="59"/>
      <c r="AW64" s="59"/>
      <c r="AX64" s="59" t="str">
        <f>IF(AND(AC60=BN$16,AC64=BN$17),1,IF(OR(AC60=BM$16,AC60=BO$16,AC64=BM$17,AC64=BO$17),0,"-"))</f>
        <v>-</v>
      </c>
      <c r="AY64" s="59"/>
      <c r="AZ64" s="59"/>
      <c r="BA64" s="3"/>
    </row>
    <row r="65" spans="1:53" ht="14.1" customHeight="1" x14ac:dyDescent="0.2">
      <c r="A65" s="625"/>
      <c r="B65" s="626"/>
      <c r="C65" s="626"/>
      <c r="D65" s="626"/>
      <c r="E65" s="627"/>
      <c r="F65" s="620" t="s">
        <v>734</v>
      </c>
      <c r="G65" s="621"/>
      <c r="H65" s="621"/>
      <c r="I65" s="621"/>
      <c r="J65" s="621"/>
      <c r="K65" s="621"/>
      <c r="L65" s="621"/>
      <c r="M65" s="621"/>
      <c r="N65" s="621"/>
      <c r="O65" s="621"/>
      <c r="P65" s="621"/>
      <c r="Q65" s="621"/>
      <c r="R65" s="621"/>
      <c r="S65" s="621"/>
      <c r="T65" s="621"/>
      <c r="U65" s="621"/>
      <c r="V65" s="621"/>
      <c r="W65" s="621"/>
      <c r="X65" s="621"/>
      <c r="Y65" s="621"/>
      <c r="Z65" s="621"/>
      <c r="AA65" s="621"/>
      <c r="AB65" s="621"/>
      <c r="AC65" s="455" t="str">
        <f>IF('4.'!AT226='4.'!BL$48,BM$17,IF('4.'!AT226='4.'!BM$48,BN$17,IF('4.'!AT226='4.'!BN$48,BO$17,"-")))</f>
        <v>-</v>
      </c>
      <c r="AD65" s="455"/>
      <c r="AE65" s="455"/>
      <c r="AF65" s="455"/>
      <c r="AG65" s="455"/>
      <c r="AH65" s="455"/>
      <c r="AI65" s="455"/>
      <c r="AJ65" s="455"/>
      <c r="AK65" s="455"/>
      <c r="AL65" s="455"/>
      <c r="AM65" s="455"/>
      <c r="AN65" s="455"/>
      <c r="AO65" s="455"/>
      <c r="AP65" s="455"/>
      <c r="AQ65" s="455"/>
      <c r="AR65" s="607"/>
      <c r="AS65" s="55"/>
      <c r="AT65" s="69"/>
      <c r="AU65" s="59"/>
      <c r="AV65" s="59"/>
      <c r="AW65" s="59"/>
      <c r="AX65" s="59"/>
      <c r="AY65" s="59" t="str">
        <f>IF(AC65=BM$17,0,IF(AC65=BN$17,1,IF(AC65=BO$17,0,"-")))</f>
        <v>-</v>
      </c>
      <c r="AZ65" s="59"/>
      <c r="BA65" s="3"/>
    </row>
    <row r="66" spans="1:53" ht="14.1" customHeight="1" x14ac:dyDescent="0.2">
      <c r="A66" s="628"/>
      <c r="B66" s="629"/>
      <c r="C66" s="629"/>
      <c r="D66" s="629"/>
      <c r="E66" s="630"/>
      <c r="F66" s="620" t="s">
        <v>11</v>
      </c>
      <c r="G66" s="621"/>
      <c r="H66" s="621"/>
      <c r="I66" s="621"/>
      <c r="J66" s="621"/>
      <c r="K66" s="621"/>
      <c r="L66" s="621"/>
      <c r="M66" s="621"/>
      <c r="N66" s="621"/>
      <c r="O66" s="621"/>
      <c r="P66" s="621"/>
      <c r="Q66" s="621"/>
      <c r="R66" s="621"/>
      <c r="S66" s="621"/>
      <c r="T66" s="621"/>
      <c r="U66" s="621"/>
      <c r="V66" s="621"/>
      <c r="W66" s="621"/>
      <c r="X66" s="621"/>
      <c r="Y66" s="621"/>
      <c r="Z66" s="621"/>
      <c r="AA66" s="621"/>
      <c r="AB66" s="621"/>
      <c r="AC66" s="455" t="str">
        <f>IF('4.'!AT227='4.'!BL$48,BM$17,IF('4.'!AT227='4.'!BM$48,BN$17,IF('4.'!AT227='4.'!BN$48,BO$17,"-")))</f>
        <v>-</v>
      </c>
      <c r="AD66" s="455"/>
      <c r="AE66" s="455"/>
      <c r="AF66" s="455"/>
      <c r="AG66" s="455"/>
      <c r="AH66" s="455"/>
      <c r="AI66" s="455"/>
      <c r="AJ66" s="455"/>
      <c r="AK66" s="455"/>
      <c r="AL66" s="455"/>
      <c r="AM66" s="455"/>
      <c r="AN66" s="455"/>
      <c r="AO66" s="455"/>
      <c r="AP66" s="455"/>
      <c r="AQ66" s="455"/>
      <c r="AR66" s="607"/>
      <c r="AS66" s="55"/>
      <c r="AT66" s="69"/>
      <c r="AU66" s="59"/>
      <c r="AV66" s="59"/>
      <c r="AW66" s="59"/>
      <c r="AX66" s="59"/>
      <c r="AY66" s="59"/>
      <c r="AZ66" s="59" t="str">
        <f>IF(AC66=BM$17,0,IF(AC66=BN$17,1,IF(AC66=BO$17,0,"-")))</f>
        <v>-</v>
      </c>
      <c r="BA66" s="3"/>
    </row>
    <row r="67" spans="1:53" ht="14.1" customHeight="1" x14ac:dyDescent="0.15">
      <c r="A67" s="464" t="s">
        <v>74</v>
      </c>
      <c r="B67" s="623"/>
      <c r="C67" s="623"/>
      <c r="D67" s="623"/>
      <c r="E67" s="624"/>
      <c r="F67" s="633" t="s">
        <v>794</v>
      </c>
      <c r="G67" s="634"/>
      <c r="H67" s="634"/>
      <c r="I67" s="634"/>
      <c r="J67" s="634"/>
      <c r="K67" s="634"/>
      <c r="L67" s="634"/>
      <c r="M67" s="634"/>
      <c r="N67" s="634"/>
      <c r="O67" s="634"/>
      <c r="P67" s="634"/>
      <c r="Q67" s="634"/>
      <c r="R67" s="634"/>
      <c r="S67" s="634"/>
      <c r="T67" s="634"/>
      <c r="U67" s="634"/>
      <c r="V67" s="634"/>
      <c r="W67" s="634"/>
      <c r="X67" s="634"/>
      <c r="Y67" s="634"/>
      <c r="Z67" s="634"/>
      <c r="AA67" s="634"/>
      <c r="AB67" s="634"/>
      <c r="AC67" s="437" t="str">
        <f>IF('4.'!AT242='4.'!BL$48,BM$16,IF('4.'!AT242='4.'!BM$48,BN$16,IF('4.'!AT242='4.'!BN$48,BO$16,"-")))</f>
        <v>-</v>
      </c>
      <c r="AD67" s="437"/>
      <c r="AE67" s="437"/>
      <c r="AF67" s="437"/>
      <c r="AG67" s="437"/>
      <c r="AH67" s="437"/>
      <c r="AI67" s="437"/>
      <c r="AJ67" s="437"/>
      <c r="AK67" s="437"/>
      <c r="AL67" s="437"/>
      <c r="AM67" s="437"/>
      <c r="AN67" s="437"/>
      <c r="AO67" s="437"/>
      <c r="AP67" s="437"/>
      <c r="AQ67" s="437"/>
      <c r="AR67" s="438"/>
      <c r="AS67" s="55"/>
      <c r="AT67" s="69" t="str">
        <f>IF(AC67=BM$16,0,IF(AC67=BN$16,1,IF(AC67=BO$16,0,"-")))</f>
        <v>-</v>
      </c>
      <c r="AU67" s="59"/>
      <c r="AV67" s="59"/>
      <c r="AW67" s="59"/>
      <c r="AX67" s="59"/>
      <c r="AY67" s="59"/>
      <c r="AZ67" s="59"/>
      <c r="BA67" s="3"/>
    </row>
    <row r="68" spans="1:53" ht="14.1" customHeight="1" x14ac:dyDescent="0.2">
      <c r="A68" s="625"/>
      <c r="B68" s="626"/>
      <c r="C68" s="626"/>
      <c r="D68" s="626"/>
      <c r="E68" s="627"/>
      <c r="F68" s="620" t="s">
        <v>8</v>
      </c>
      <c r="G68" s="621"/>
      <c r="H68" s="621"/>
      <c r="I68" s="621"/>
      <c r="J68" s="621"/>
      <c r="K68" s="621"/>
      <c r="L68" s="621"/>
      <c r="M68" s="621"/>
      <c r="N68" s="621"/>
      <c r="O68" s="621"/>
      <c r="P68" s="621"/>
      <c r="Q68" s="621"/>
      <c r="R68" s="621"/>
      <c r="S68" s="621"/>
      <c r="T68" s="621"/>
      <c r="U68" s="621"/>
      <c r="V68" s="621"/>
      <c r="W68" s="621"/>
      <c r="X68" s="621"/>
      <c r="Y68" s="621"/>
      <c r="Z68" s="621"/>
      <c r="AA68" s="621"/>
      <c r="AB68" s="621"/>
      <c r="AC68" s="455" t="str">
        <f>IF('4.'!AT249='4.'!BL$48,BM$17,IF('4.'!AT249='4.'!BM$48,BN$17,IF('4.'!AT249='4.'!BN$48,BO$17,"-")))</f>
        <v>-</v>
      </c>
      <c r="AD68" s="455"/>
      <c r="AE68" s="455"/>
      <c r="AF68" s="455"/>
      <c r="AG68" s="455"/>
      <c r="AH68" s="455"/>
      <c r="AI68" s="455"/>
      <c r="AJ68" s="455"/>
      <c r="AK68" s="455"/>
      <c r="AL68" s="455"/>
      <c r="AM68" s="455"/>
      <c r="AN68" s="455"/>
      <c r="AO68" s="455"/>
      <c r="AP68" s="455"/>
      <c r="AQ68" s="455"/>
      <c r="AR68" s="607"/>
      <c r="AS68" s="55"/>
      <c r="AT68" s="69"/>
      <c r="AU68" s="59" t="str">
        <f>IF(AND(AC67=BN$16,AC68=BN$17),1,IF(OR(AC67=BM$16,AC67=BO$16,AC68=BM$17,AC68=BO$17),0,"-"))</f>
        <v>-</v>
      </c>
      <c r="AV68" s="59"/>
      <c r="AW68" s="59"/>
      <c r="AX68" s="59"/>
      <c r="AY68" s="59"/>
      <c r="AZ68" s="59"/>
      <c r="BA68" s="3"/>
    </row>
    <row r="69" spans="1:53" ht="14.1" customHeight="1" x14ac:dyDescent="0.2">
      <c r="A69" s="625"/>
      <c r="B69" s="626"/>
      <c r="C69" s="626"/>
      <c r="D69" s="626"/>
      <c r="E69" s="627"/>
      <c r="F69" s="620" t="s">
        <v>9</v>
      </c>
      <c r="G69" s="621"/>
      <c r="H69" s="621"/>
      <c r="I69" s="621"/>
      <c r="J69" s="621"/>
      <c r="K69" s="621"/>
      <c r="L69" s="621"/>
      <c r="M69" s="621"/>
      <c r="N69" s="621"/>
      <c r="O69" s="621"/>
      <c r="P69" s="621"/>
      <c r="Q69" s="621"/>
      <c r="R69" s="621"/>
      <c r="S69" s="621"/>
      <c r="T69" s="621"/>
      <c r="U69" s="621"/>
      <c r="V69" s="621"/>
      <c r="W69" s="621"/>
      <c r="X69" s="621"/>
      <c r="Y69" s="621"/>
      <c r="Z69" s="621"/>
      <c r="AA69" s="621"/>
      <c r="AB69" s="621"/>
      <c r="AC69" s="455" t="str">
        <f>IF('4.'!AT250='4.'!BL$48,BM$17,IF('4.'!AT250='4.'!BM$48,BN$17,IF('4.'!AT250='4.'!BN$48,BO$17,"-")))</f>
        <v>-</v>
      </c>
      <c r="AD69" s="455"/>
      <c r="AE69" s="455"/>
      <c r="AF69" s="455"/>
      <c r="AG69" s="455"/>
      <c r="AH69" s="455"/>
      <c r="AI69" s="455"/>
      <c r="AJ69" s="455"/>
      <c r="AK69" s="455"/>
      <c r="AL69" s="455"/>
      <c r="AM69" s="455"/>
      <c r="AN69" s="455"/>
      <c r="AO69" s="455"/>
      <c r="AP69" s="455"/>
      <c r="AQ69" s="455"/>
      <c r="AR69" s="607"/>
      <c r="AS69" s="55"/>
      <c r="AT69" s="69"/>
      <c r="AU69" s="59"/>
      <c r="AV69" s="59" t="str">
        <f>IF(AC69=BM$17,0,IF(AC69=BN$17,1,IF(AC69=BO$17,0,"-")))</f>
        <v>-</v>
      </c>
      <c r="AW69" s="59"/>
      <c r="AX69" s="59"/>
      <c r="AY69" s="59"/>
      <c r="AZ69" s="59"/>
      <c r="BA69" s="3"/>
    </row>
    <row r="70" spans="1:53" ht="14.1" customHeight="1" x14ac:dyDescent="0.2">
      <c r="A70" s="625"/>
      <c r="B70" s="626"/>
      <c r="C70" s="626"/>
      <c r="D70" s="626"/>
      <c r="E70" s="627"/>
      <c r="F70" s="620" t="s">
        <v>10</v>
      </c>
      <c r="G70" s="621"/>
      <c r="H70" s="621"/>
      <c r="I70" s="621"/>
      <c r="J70" s="621"/>
      <c r="K70" s="621"/>
      <c r="L70" s="621"/>
      <c r="M70" s="621"/>
      <c r="N70" s="621"/>
      <c r="O70" s="621"/>
      <c r="P70" s="621"/>
      <c r="Q70" s="621"/>
      <c r="R70" s="621"/>
      <c r="S70" s="621"/>
      <c r="T70" s="621"/>
      <c r="U70" s="621"/>
      <c r="V70" s="621"/>
      <c r="W70" s="621"/>
      <c r="X70" s="621"/>
      <c r="Y70" s="621"/>
      <c r="Z70" s="621"/>
      <c r="AA70" s="621"/>
      <c r="AB70" s="621"/>
      <c r="AC70" s="455" t="str">
        <f>IF('4.'!AT251='4.'!BL$48,BM$17,IF('4.'!AT251='4.'!BM$48,BN$17,IF('4.'!AT251='4.'!BN$48,BO$17,"-")))</f>
        <v>-</v>
      </c>
      <c r="AD70" s="455"/>
      <c r="AE70" s="455"/>
      <c r="AF70" s="455"/>
      <c r="AG70" s="455"/>
      <c r="AH70" s="455"/>
      <c r="AI70" s="455"/>
      <c r="AJ70" s="455"/>
      <c r="AK70" s="455"/>
      <c r="AL70" s="455"/>
      <c r="AM70" s="455"/>
      <c r="AN70" s="455"/>
      <c r="AO70" s="455"/>
      <c r="AP70" s="455"/>
      <c r="AQ70" s="455"/>
      <c r="AR70" s="607"/>
      <c r="AS70" s="55"/>
      <c r="AT70" s="69"/>
      <c r="AU70" s="59"/>
      <c r="AV70" s="59"/>
      <c r="AW70" s="59" t="str">
        <f>IF(AC70=BM$17,0,IF(AC70=BN$17,1,IF(AC70=BO$17,0,"-")))</f>
        <v>-</v>
      </c>
      <c r="AX70" s="59"/>
      <c r="AY70" s="59"/>
      <c r="AZ70" s="59"/>
      <c r="BA70" s="3"/>
    </row>
    <row r="71" spans="1:53" ht="14.1" customHeight="1" x14ac:dyDescent="0.2">
      <c r="A71" s="625"/>
      <c r="B71" s="626"/>
      <c r="C71" s="626"/>
      <c r="D71" s="626"/>
      <c r="E71" s="627"/>
      <c r="F71" s="620" t="s">
        <v>12</v>
      </c>
      <c r="G71" s="621"/>
      <c r="H71" s="621"/>
      <c r="I71" s="621"/>
      <c r="J71" s="621"/>
      <c r="K71" s="621"/>
      <c r="L71" s="621"/>
      <c r="M71" s="621"/>
      <c r="N71" s="621"/>
      <c r="O71" s="621"/>
      <c r="P71" s="621"/>
      <c r="Q71" s="621"/>
      <c r="R71" s="621"/>
      <c r="S71" s="621"/>
      <c r="T71" s="621"/>
      <c r="U71" s="621"/>
      <c r="V71" s="621"/>
      <c r="W71" s="621"/>
      <c r="X71" s="621"/>
      <c r="Y71" s="621"/>
      <c r="Z71" s="621"/>
      <c r="AA71" s="621"/>
      <c r="AB71" s="621"/>
      <c r="AC71" s="455" t="str">
        <f>IF('4.'!AT252='4.'!BL$48,BM$17,IF('4.'!AT252='4.'!BM$48,BN$17,IF('4.'!AT252='4.'!BN$48,BO$17,"-")))</f>
        <v>-</v>
      </c>
      <c r="AD71" s="455"/>
      <c r="AE71" s="455"/>
      <c r="AF71" s="455"/>
      <c r="AG71" s="455"/>
      <c r="AH71" s="455"/>
      <c r="AI71" s="455"/>
      <c r="AJ71" s="455"/>
      <c r="AK71" s="455"/>
      <c r="AL71" s="455"/>
      <c r="AM71" s="455"/>
      <c r="AN71" s="455"/>
      <c r="AO71" s="455"/>
      <c r="AP71" s="455"/>
      <c r="AQ71" s="455"/>
      <c r="AR71" s="607"/>
      <c r="AS71" s="55"/>
      <c r="AT71" s="69"/>
      <c r="AU71" s="59"/>
      <c r="AV71" s="59"/>
      <c r="AW71" s="59"/>
      <c r="AX71" s="59" t="str">
        <f>IF(AND(AC67=BN$16,AC71=BN$17),1,IF(OR(AC67=BM$16,AC67=BO$16,AC71=BM$17,AC71=BO$17),0,"-"))</f>
        <v>-</v>
      </c>
      <c r="AY71" s="59"/>
      <c r="AZ71" s="59"/>
      <c r="BA71" s="3"/>
    </row>
    <row r="72" spans="1:53" ht="14.1" customHeight="1" x14ac:dyDescent="0.2">
      <c r="A72" s="625"/>
      <c r="B72" s="626"/>
      <c r="C72" s="626"/>
      <c r="D72" s="626"/>
      <c r="E72" s="627"/>
      <c r="F72" s="620" t="s">
        <v>734</v>
      </c>
      <c r="G72" s="621"/>
      <c r="H72" s="621"/>
      <c r="I72" s="621"/>
      <c r="J72" s="621"/>
      <c r="K72" s="621"/>
      <c r="L72" s="621"/>
      <c r="M72" s="621"/>
      <c r="N72" s="621"/>
      <c r="O72" s="621"/>
      <c r="P72" s="621"/>
      <c r="Q72" s="621"/>
      <c r="R72" s="621"/>
      <c r="S72" s="621"/>
      <c r="T72" s="621"/>
      <c r="U72" s="621"/>
      <c r="V72" s="621"/>
      <c r="W72" s="621"/>
      <c r="X72" s="621"/>
      <c r="Y72" s="621"/>
      <c r="Z72" s="621"/>
      <c r="AA72" s="621"/>
      <c r="AB72" s="621"/>
      <c r="AC72" s="455" t="str">
        <f>IF('4.'!AT253='4.'!BL$48,BM$17,IF('4.'!AT253='4.'!BM$48,BN$17,IF('4.'!AT253='4.'!BN$48,BO$17,"-")))</f>
        <v>-</v>
      </c>
      <c r="AD72" s="455"/>
      <c r="AE72" s="455"/>
      <c r="AF72" s="455"/>
      <c r="AG72" s="455"/>
      <c r="AH72" s="455"/>
      <c r="AI72" s="455"/>
      <c r="AJ72" s="455"/>
      <c r="AK72" s="455"/>
      <c r="AL72" s="455"/>
      <c r="AM72" s="455"/>
      <c r="AN72" s="455"/>
      <c r="AO72" s="455"/>
      <c r="AP72" s="455"/>
      <c r="AQ72" s="455"/>
      <c r="AR72" s="607"/>
      <c r="AS72" s="55"/>
      <c r="AT72" s="69"/>
      <c r="AU72" s="59"/>
      <c r="AV72" s="59"/>
      <c r="AW72" s="59"/>
      <c r="AX72" s="59"/>
      <c r="AY72" s="59" t="str">
        <f>IF(AC72=BM$17,0,IF(AC72=BN$17,1,IF(AC72=BO$17,0,"-")))</f>
        <v>-</v>
      </c>
      <c r="AZ72" s="59"/>
      <c r="BA72" s="3"/>
    </row>
    <row r="73" spans="1:53" ht="14.1" customHeight="1" x14ac:dyDescent="0.2">
      <c r="A73" s="628"/>
      <c r="B73" s="629"/>
      <c r="C73" s="629"/>
      <c r="D73" s="629"/>
      <c r="E73" s="630"/>
      <c r="F73" s="620" t="s">
        <v>11</v>
      </c>
      <c r="G73" s="621"/>
      <c r="H73" s="621"/>
      <c r="I73" s="621"/>
      <c r="J73" s="621"/>
      <c r="K73" s="621"/>
      <c r="L73" s="621"/>
      <c r="M73" s="621"/>
      <c r="N73" s="621"/>
      <c r="O73" s="621"/>
      <c r="P73" s="621"/>
      <c r="Q73" s="621"/>
      <c r="R73" s="621"/>
      <c r="S73" s="621"/>
      <c r="T73" s="621"/>
      <c r="U73" s="621"/>
      <c r="V73" s="621"/>
      <c r="W73" s="621"/>
      <c r="X73" s="621"/>
      <c r="Y73" s="621"/>
      <c r="Z73" s="621"/>
      <c r="AA73" s="621"/>
      <c r="AB73" s="621"/>
      <c r="AC73" s="455" t="str">
        <f>IF('4.'!AT254='4.'!BL$48,BM$17,IF('4.'!AT254='4.'!BM$48,BN$17,IF('4.'!AT254='4.'!BN$48,BO$17,"-")))</f>
        <v>-</v>
      </c>
      <c r="AD73" s="455"/>
      <c r="AE73" s="455"/>
      <c r="AF73" s="455"/>
      <c r="AG73" s="455"/>
      <c r="AH73" s="455"/>
      <c r="AI73" s="455"/>
      <c r="AJ73" s="455"/>
      <c r="AK73" s="455"/>
      <c r="AL73" s="455"/>
      <c r="AM73" s="455"/>
      <c r="AN73" s="455"/>
      <c r="AO73" s="455"/>
      <c r="AP73" s="455"/>
      <c r="AQ73" s="455"/>
      <c r="AR73" s="607"/>
      <c r="AS73" s="55"/>
      <c r="AT73" s="69"/>
      <c r="AU73" s="59"/>
      <c r="AV73" s="59"/>
      <c r="AW73" s="59"/>
      <c r="AX73" s="59"/>
      <c r="AY73" s="59"/>
      <c r="AZ73" s="59" t="str">
        <f>IF(AC73=BM$17,0,IF(AC73=BN$17,1,IF(AC73=BO$17,0,"-")))</f>
        <v>-</v>
      </c>
      <c r="BA73" s="3"/>
    </row>
    <row r="74" spans="1:53" ht="14.1" customHeight="1" x14ac:dyDescent="0.15">
      <c r="A74" s="464" t="s">
        <v>75</v>
      </c>
      <c r="B74" s="623"/>
      <c r="C74" s="623"/>
      <c r="D74" s="623"/>
      <c r="E74" s="624"/>
      <c r="F74" s="633" t="s">
        <v>794</v>
      </c>
      <c r="G74" s="634"/>
      <c r="H74" s="634"/>
      <c r="I74" s="634"/>
      <c r="J74" s="634"/>
      <c r="K74" s="634"/>
      <c r="L74" s="634"/>
      <c r="M74" s="634"/>
      <c r="N74" s="634"/>
      <c r="O74" s="634"/>
      <c r="P74" s="634"/>
      <c r="Q74" s="634"/>
      <c r="R74" s="634"/>
      <c r="S74" s="634"/>
      <c r="T74" s="634"/>
      <c r="U74" s="634"/>
      <c r="V74" s="634"/>
      <c r="W74" s="634"/>
      <c r="X74" s="634"/>
      <c r="Y74" s="634"/>
      <c r="Z74" s="634"/>
      <c r="AA74" s="634"/>
      <c r="AB74" s="634"/>
      <c r="AC74" s="437" t="str">
        <f>IF('4.'!AT269='4.'!BL$48,BM$16,IF('4.'!AT269='4.'!BM$48,BN$16,IF('4.'!AT269='4.'!BN$48,BO$16,"-")))</f>
        <v>-</v>
      </c>
      <c r="AD74" s="437"/>
      <c r="AE74" s="437"/>
      <c r="AF74" s="437"/>
      <c r="AG74" s="437"/>
      <c r="AH74" s="437"/>
      <c r="AI74" s="437"/>
      <c r="AJ74" s="437"/>
      <c r="AK74" s="437"/>
      <c r="AL74" s="437"/>
      <c r="AM74" s="437"/>
      <c r="AN74" s="437"/>
      <c r="AO74" s="437"/>
      <c r="AP74" s="437"/>
      <c r="AQ74" s="437"/>
      <c r="AR74" s="438"/>
      <c r="AS74" s="55"/>
      <c r="AT74" s="69" t="str">
        <f>IF(AC74=BM$16,0,IF(AC74=BN$16,1,IF(AC74=BO$16,0,"-")))</f>
        <v>-</v>
      </c>
      <c r="AU74" s="59"/>
      <c r="AV74" s="59"/>
      <c r="AW74" s="59"/>
      <c r="AX74" s="59"/>
      <c r="AY74" s="59"/>
      <c r="AZ74" s="59"/>
      <c r="BA74" s="3"/>
    </row>
    <row r="75" spans="1:53" ht="14.1" customHeight="1" x14ac:dyDescent="0.2">
      <c r="A75" s="625"/>
      <c r="B75" s="626"/>
      <c r="C75" s="626"/>
      <c r="D75" s="626"/>
      <c r="E75" s="627"/>
      <c r="F75" s="620" t="s">
        <v>8</v>
      </c>
      <c r="G75" s="621"/>
      <c r="H75" s="621"/>
      <c r="I75" s="621"/>
      <c r="J75" s="621"/>
      <c r="K75" s="621"/>
      <c r="L75" s="621"/>
      <c r="M75" s="621"/>
      <c r="N75" s="621"/>
      <c r="O75" s="621"/>
      <c r="P75" s="621"/>
      <c r="Q75" s="621"/>
      <c r="R75" s="621"/>
      <c r="S75" s="621"/>
      <c r="T75" s="621"/>
      <c r="U75" s="621"/>
      <c r="V75" s="621"/>
      <c r="W75" s="621"/>
      <c r="X75" s="621"/>
      <c r="Y75" s="621"/>
      <c r="Z75" s="621"/>
      <c r="AA75" s="621"/>
      <c r="AB75" s="621"/>
      <c r="AC75" s="455" t="str">
        <f>IF('4.'!AT276='4.'!BL$48,BM$17,IF('4.'!AT276='4.'!BM$48,BN$17,IF('4.'!AT276='4.'!BN$48,BO$17,"-")))</f>
        <v>-</v>
      </c>
      <c r="AD75" s="455"/>
      <c r="AE75" s="455"/>
      <c r="AF75" s="455"/>
      <c r="AG75" s="455"/>
      <c r="AH75" s="455"/>
      <c r="AI75" s="455"/>
      <c r="AJ75" s="455"/>
      <c r="AK75" s="455"/>
      <c r="AL75" s="455"/>
      <c r="AM75" s="455"/>
      <c r="AN75" s="455"/>
      <c r="AO75" s="455"/>
      <c r="AP75" s="455"/>
      <c r="AQ75" s="455"/>
      <c r="AR75" s="607"/>
      <c r="AS75" s="55"/>
      <c r="AT75" s="69"/>
      <c r="AU75" s="59" t="str">
        <f>IF(AND(AC74=BN$16,AC75=BN$17),1,IF(OR(AC74=BM$16,AC74=BO$16,AC75=BM$17,AC75=BO$17),0,"-"))</f>
        <v>-</v>
      </c>
      <c r="AV75" s="59"/>
      <c r="AW75" s="59"/>
      <c r="AX75" s="59"/>
      <c r="AY75" s="59"/>
      <c r="AZ75" s="59"/>
      <c r="BA75" s="3"/>
    </row>
    <row r="76" spans="1:53" ht="14.1" customHeight="1" x14ac:dyDescent="0.2">
      <c r="A76" s="625"/>
      <c r="B76" s="626"/>
      <c r="C76" s="626"/>
      <c r="D76" s="626"/>
      <c r="E76" s="627"/>
      <c r="F76" s="620" t="s">
        <v>9</v>
      </c>
      <c r="G76" s="621"/>
      <c r="H76" s="621"/>
      <c r="I76" s="621"/>
      <c r="J76" s="621"/>
      <c r="K76" s="621"/>
      <c r="L76" s="621"/>
      <c r="M76" s="621"/>
      <c r="N76" s="621"/>
      <c r="O76" s="621"/>
      <c r="P76" s="621"/>
      <c r="Q76" s="621"/>
      <c r="R76" s="621"/>
      <c r="S76" s="621"/>
      <c r="T76" s="621"/>
      <c r="U76" s="621"/>
      <c r="V76" s="621"/>
      <c r="W76" s="621"/>
      <c r="X76" s="621"/>
      <c r="Y76" s="621"/>
      <c r="Z76" s="621"/>
      <c r="AA76" s="621"/>
      <c r="AB76" s="621"/>
      <c r="AC76" s="455" t="str">
        <f>IF('4.'!AT277='4.'!BL$48,BM$17,IF('4.'!AT277='4.'!BM$48,BN$17,IF('4.'!AT277='4.'!BN$48,BO$17,"-")))</f>
        <v>-</v>
      </c>
      <c r="AD76" s="455"/>
      <c r="AE76" s="455"/>
      <c r="AF76" s="455"/>
      <c r="AG76" s="455"/>
      <c r="AH76" s="455"/>
      <c r="AI76" s="455"/>
      <c r="AJ76" s="455"/>
      <c r="AK76" s="455"/>
      <c r="AL76" s="455"/>
      <c r="AM76" s="455"/>
      <c r="AN76" s="455"/>
      <c r="AO76" s="455"/>
      <c r="AP76" s="455"/>
      <c r="AQ76" s="455"/>
      <c r="AR76" s="607"/>
      <c r="AS76" s="55"/>
      <c r="AT76" s="69"/>
      <c r="AU76" s="59"/>
      <c r="AV76" s="59" t="str">
        <f>IF(AC76=BM$17,0,IF(AC76=BN$17,1,IF(AC76=BO$17,0,"-")))</f>
        <v>-</v>
      </c>
      <c r="AW76" s="59"/>
      <c r="AX76" s="59"/>
      <c r="AY76" s="59"/>
      <c r="AZ76" s="59"/>
      <c r="BA76" s="3"/>
    </row>
    <row r="77" spans="1:53" ht="14.1" customHeight="1" x14ac:dyDescent="0.2">
      <c r="A77" s="625"/>
      <c r="B77" s="626"/>
      <c r="C77" s="626"/>
      <c r="D77" s="626"/>
      <c r="E77" s="627"/>
      <c r="F77" s="620" t="s">
        <v>10</v>
      </c>
      <c r="G77" s="621"/>
      <c r="H77" s="621"/>
      <c r="I77" s="621"/>
      <c r="J77" s="621"/>
      <c r="K77" s="621"/>
      <c r="L77" s="621"/>
      <c r="M77" s="621"/>
      <c r="N77" s="621"/>
      <c r="O77" s="621"/>
      <c r="P77" s="621"/>
      <c r="Q77" s="621"/>
      <c r="R77" s="621"/>
      <c r="S77" s="621"/>
      <c r="T77" s="621"/>
      <c r="U77" s="621"/>
      <c r="V77" s="621"/>
      <c r="W77" s="621"/>
      <c r="X77" s="621"/>
      <c r="Y77" s="621"/>
      <c r="Z77" s="621"/>
      <c r="AA77" s="621"/>
      <c r="AB77" s="621"/>
      <c r="AC77" s="455" t="str">
        <f>IF('4.'!AT278='4.'!BL$48,BM$17,IF('4.'!AT278='4.'!BM$48,BN$17,IF('4.'!AT278='4.'!BN$48,BO$17,"-")))</f>
        <v>-</v>
      </c>
      <c r="AD77" s="455"/>
      <c r="AE77" s="455"/>
      <c r="AF77" s="455"/>
      <c r="AG77" s="455"/>
      <c r="AH77" s="455"/>
      <c r="AI77" s="455"/>
      <c r="AJ77" s="455"/>
      <c r="AK77" s="455"/>
      <c r="AL77" s="455"/>
      <c r="AM77" s="455"/>
      <c r="AN77" s="455"/>
      <c r="AO77" s="455"/>
      <c r="AP77" s="455"/>
      <c r="AQ77" s="455"/>
      <c r="AR77" s="607"/>
      <c r="AS77" s="55"/>
      <c r="AT77" s="69"/>
      <c r="AU77" s="59"/>
      <c r="AV77" s="59"/>
      <c r="AW77" s="59" t="str">
        <f>IF(AC77=BM$17,0,IF(AC77=BN$17,1,IF(AC77=BO$17,0,"-")))</f>
        <v>-</v>
      </c>
      <c r="AX77" s="59"/>
      <c r="AY77" s="59"/>
      <c r="AZ77" s="59"/>
      <c r="BA77" s="3"/>
    </row>
    <row r="78" spans="1:53" ht="14.1" customHeight="1" x14ac:dyDescent="0.2">
      <c r="A78" s="625"/>
      <c r="B78" s="626"/>
      <c r="C78" s="626"/>
      <c r="D78" s="626"/>
      <c r="E78" s="627"/>
      <c r="F78" s="620" t="s">
        <v>12</v>
      </c>
      <c r="G78" s="621"/>
      <c r="H78" s="621"/>
      <c r="I78" s="621"/>
      <c r="J78" s="621"/>
      <c r="K78" s="621"/>
      <c r="L78" s="621"/>
      <c r="M78" s="621"/>
      <c r="N78" s="621"/>
      <c r="O78" s="621"/>
      <c r="P78" s="621"/>
      <c r="Q78" s="621"/>
      <c r="R78" s="621"/>
      <c r="S78" s="621"/>
      <c r="T78" s="621"/>
      <c r="U78" s="621"/>
      <c r="V78" s="621"/>
      <c r="W78" s="621"/>
      <c r="X78" s="621"/>
      <c r="Y78" s="621"/>
      <c r="Z78" s="621"/>
      <c r="AA78" s="621"/>
      <c r="AB78" s="621"/>
      <c r="AC78" s="455" t="str">
        <f>IF('4.'!AT279='4.'!BL$48,BM$17,IF('4.'!AT279='4.'!BM$48,BN$17,IF('4.'!AT279='4.'!BN$48,BO$17,"-")))</f>
        <v>-</v>
      </c>
      <c r="AD78" s="455"/>
      <c r="AE78" s="455"/>
      <c r="AF78" s="455"/>
      <c r="AG78" s="455"/>
      <c r="AH78" s="455"/>
      <c r="AI78" s="455"/>
      <c r="AJ78" s="455"/>
      <c r="AK78" s="455"/>
      <c r="AL78" s="455"/>
      <c r="AM78" s="455"/>
      <c r="AN78" s="455"/>
      <c r="AO78" s="455"/>
      <c r="AP78" s="455"/>
      <c r="AQ78" s="455"/>
      <c r="AR78" s="607"/>
      <c r="AS78" s="55"/>
      <c r="AT78" s="69"/>
      <c r="AU78" s="59"/>
      <c r="AV78" s="59"/>
      <c r="AW78" s="59"/>
      <c r="AX78" s="59" t="str">
        <f>IF(AND(AC74=BN$16,AC78=BN$17),1,IF(OR(AC74=BM$16,AC74=BO$16,AC78=BM$17,AC78=BO$17),0,"-"))</f>
        <v>-</v>
      </c>
      <c r="AY78" s="59"/>
      <c r="AZ78" s="59"/>
      <c r="BA78" s="3"/>
    </row>
    <row r="79" spans="1:53" ht="14.1" customHeight="1" x14ac:dyDescent="0.2">
      <c r="A79" s="625"/>
      <c r="B79" s="626"/>
      <c r="C79" s="626"/>
      <c r="D79" s="626"/>
      <c r="E79" s="627"/>
      <c r="F79" s="620" t="s">
        <v>734</v>
      </c>
      <c r="G79" s="621"/>
      <c r="H79" s="621"/>
      <c r="I79" s="621"/>
      <c r="J79" s="621"/>
      <c r="K79" s="621"/>
      <c r="L79" s="621"/>
      <c r="M79" s="621"/>
      <c r="N79" s="621"/>
      <c r="O79" s="621"/>
      <c r="P79" s="621"/>
      <c r="Q79" s="621"/>
      <c r="R79" s="621"/>
      <c r="S79" s="621"/>
      <c r="T79" s="621"/>
      <c r="U79" s="621"/>
      <c r="V79" s="621"/>
      <c r="W79" s="621"/>
      <c r="X79" s="621"/>
      <c r="Y79" s="621"/>
      <c r="Z79" s="621"/>
      <c r="AA79" s="621"/>
      <c r="AB79" s="621"/>
      <c r="AC79" s="455" t="str">
        <f>IF('4.'!AT280='4.'!BL$48,BM$17,IF('4.'!AT280='4.'!BM$48,BN$17,IF('4.'!AT280='4.'!BN$48,BO$17,"-")))</f>
        <v>-</v>
      </c>
      <c r="AD79" s="455"/>
      <c r="AE79" s="455"/>
      <c r="AF79" s="455"/>
      <c r="AG79" s="455"/>
      <c r="AH79" s="455"/>
      <c r="AI79" s="455"/>
      <c r="AJ79" s="455"/>
      <c r="AK79" s="455"/>
      <c r="AL79" s="455"/>
      <c r="AM79" s="455"/>
      <c r="AN79" s="455"/>
      <c r="AO79" s="455"/>
      <c r="AP79" s="455"/>
      <c r="AQ79" s="455"/>
      <c r="AR79" s="607"/>
      <c r="AS79" s="55"/>
      <c r="AT79" s="69"/>
      <c r="AU79" s="59"/>
      <c r="AV79" s="59"/>
      <c r="AW79" s="59"/>
      <c r="AX79" s="59"/>
      <c r="AY79" s="59" t="str">
        <f>IF(AC79=BM$17,0,IF(AC79=BN$17,1,IF(AC79=BO$17,0,"-")))</f>
        <v>-</v>
      </c>
      <c r="AZ79" s="59"/>
      <c r="BA79" s="3"/>
    </row>
    <row r="80" spans="1:53" ht="14.1" customHeight="1" x14ac:dyDescent="0.2">
      <c r="A80" s="628"/>
      <c r="B80" s="629"/>
      <c r="C80" s="629"/>
      <c r="D80" s="629"/>
      <c r="E80" s="630"/>
      <c r="F80" s="620" t="s">
        <v>11</v>
      </c>
      <c r="G80" s="621"/>
      <c r="H80" s="621"/>
      <c r="I80" s="621"/>
      <c r="J80" s="621"/>
      <c r="K80" s="621"/>
      <c r="L80" s="621"/>
      <c r="M80" s="621"/>
      <c r="N80" s="621"/>
      <c r="O80" s="621"/>
      <c r="P80" s="621"/>
      <c r="Q80" s="621"/>
      <c r="R80" s="621"/>
      <c r="S80" s="621"/>
      <c r="T80" s="621"/>
      <c r="U80" s="621"/>
      <c r="V80" s="621"/>
      <c r="W80" s="621"/>
      <c r="X80" s="621"/>
      <c r="Y80" s="621"/>
      <c r="Z80" s="621"/>
      <c r="AA80" s="621"/>
      <c r="AB80" s="621"/>
      <c r="AC80" s="455" t="str">
        <f>IF('4.'!AT281='4.'!BL$48,BM$17,IF('4.'!AT281='4.'!BM$48,BN$17,IF('4.'!AT281='4.'!BN$48,BO$17,"-")))</f>
        <v>-</v>
      </c>
      <c r="AD80" s="455"/>
      <c r="AE80" s="455"/>
      <c r="AF80" s="455"/>
      <c r="AG80" s="455"/>
      <c r="AH80" s="455"/>
      <c r="AI80" s="455"/>
      <c r="AJ80" s="455"/>
      <c r="AK80" s="455"/>
      <c r="AL80" s="455"/>
      <c r="AM80" s="455"/>
      <c r="AN80" s="455"/>
      <c r="AO80" s="455"/>
      <c r="AP80" s="455"/>
      <c r="AQ80" s="455"/>
      <c r="AR80" s="607"/>
      <c r="AS80" s="55"/>
      <c r="AT80" s="69"/>
      <c r="AU80" s="59"/>
      <c r="AV80" s="59"/>
      <c r="AW80" s="59"/>
      <c r="AX80" s="59"/>
      <c r="AY80" s="59"/>
      <c r="AZ80" s="59" t="str">
        <f>IF(AC80=BM$17,0,IF(AC80=BN$17,1,IF(AC80=BO$17,0,"-")))</f>
        <v>-</v>
      </c>
      <c r="BA80" s="3"/>
    </row>
    <row r="81" spans="1:53" ht="20.100000000000001" customHeight="1" x14ac:dyDescent="0.2">
      <c r="A81" s="511" t="s">
        <v>796</v>
      </c>
      <c r="B81" s="511"/>
      <c r="C81" s="511"/>
      <c r="D81" s="511"/>
      <c r="E81" s="511"/>
      <c r="F81" s="511"/>
      <c r="G81" s="511"/>
      <c r="H81" s="511"/>
      <c r="I81" s="511"/>
      <c r="J81" s="511"/>
      <c r="K81" s="511"/>
      <c r="L81" s="511"/>
      <c r="M81" s="511"/>
      <c r="N81" s="511"/>
      <c r="O81" s="511"/>
      <c r="P81" s="511"/>
      <c r="Q81" s="511"/>
      <c r="R81" s="511"/>
      <c r="S81" s="511"/>
      <c r="T81" s="511"/>
      <c r="U81" s="511"/>
      <c r="V81" s="511"/>
      <c r="W81" s="511"/>
      <c r="X81" s="511"/>
      <c r="Y81" s="511"/>
      <c r="Z81" s="511"/>
      <c r="AA81" s="511"/>
      <c r="AB81" s="511"/>
      <c r="AC81" s="511"/>
      <c r="AD81" s="511"/>
      <c r="AE81" s="511"/>
      <c r="AF81" s="511"/>
      <c r="AG81" s="511"/>
      <c r="AH81" s="511"/>
      <c r="AI81" s="511"/>
      <c r="AJ81" s="511"/>
      <c r="AK81" s="511"/>
      <c r="AL81" s="511"/>
      <c r="AM81" s="511"/>
      <c r="AN81" s="511"/>
      <c r="AO81" s="511"/>
      <c r="AP81" s="511"/>
      <c r="AQ81" s="511"/>
      <c r="AR81" s="622"/>
      <c r="AS81" s="60"/>
      <c r="AT81" s="69"/>
      <c r="AU81" s="59"/>
      <c r="AV81" s="59"/>
      <c r="AW81" s="59"/>
      <c r="AX81" s="59"/>
      <c r="AY81" s="59"/>
      <c r="AZ81" s="59"/>
      <c r="BA81" s="3"/>
    </row>
    <row r="82" spans="1:53" ht="14.1" customHeight="1" x14ac:dyDescent="0.15">
      <c r="A82" s="464" t="s">
        <v>73</v>
      </c>
      <c r="B82" s="623"/>
      <c r="C82" s="623"/>
      <c r="D82" s="623"/>
      <c r="E82" s="624"/>
      <c r="F82" s="633" t="s">
        <v>794</v>
      </c>
      <c r="G82" s="634"/>
      <c r="H82" s="634"/>
      <c r="I82" s="634"/>
      <c r="J82" s="634"/>
      <c r="K82" s="634"/>
      <c r="L82" s="634"/>
      <c r="M82" s="634"/>
      <c r="N82" s="634"/>
      <c r="O82" s="634"/>
      <c r="P82" s="634"/>
      <c r="Q82" s="634"/>
      <c r="R82" s="634"/>
      <c r="S82" s="634"/>
      <c r="T82" s="634"/>
      <c r="U82" s="634"/>
      <c r="V82" s="634"/>
      <c r="W82" s="634"/>
      <c r="X82" s="634"/>
      <c r="Y82" s="634"/>
      <c r="Z82" s="634"/>
      <c r="AA82" s="634"/>
      <c r="AB82" s="634"/>
      <c r="AC82" s="437" t="str">
        <f>IF('4.'!AT299='4.'!BL$48,BM$16,IF('4.'!AT299='4.'!BM$48,BN$16,IF('4.'!AT299='4.'!BN$48,BO$16,"-")))</f>
        <v>-</v>
      </c>
      <c r="AD82" s="437"/>
      <c r="AE82" s="437"/>
      <c r="AF82" s="437"/>
      <c r="AG82" s="437"/>
      <c r="AH82" s="437"/>
      <c r="AI82" s="437"/>
      <c r="AJ82" s="437"/>
      <c r="AK82" s="437"/>
      <c r="AL82" s="437"/>
      <c r="AM82" s="437"/>
      <c r="AN82" s="437"/>
      <c r="AO82" s="437"/>
      <c r="AP82" s="437"/>
      <c r="AQ82" s="437"/>
      <c r="AR82" s="438"/>
      <c r="AS82" s="55"/>
      <c r="AT82" s="69" t="str">
        <f>IF(AC82=BM$16,0,IF(AC82=BN$16,1,IF(AC82=BO$16,0,"-")))</f>
        <v>-</v>
      </c>
      <c r="AU82" s="59"/>
      <c r="AV82" s="59"/>
      <c r="AW82" s="59"/>
      <c r="AX82" s="59"/>
      <c r="AY82" s="59"/>
      <c r="AZ82" s="59"/>
      <c r="BA82" s="3"/>
    </row>
    <row r="83" spans="1:53" ht="14.1" customHeight="1" x14ac:dyDescent="0.2">
      <c r="A83" s="625"/>
      <c r="B83" s="626"/>
      <c r="C83" s="626"/>
      <c r="D83" s="626"/>
      <c r="E83" s="627"/>
      <c r="F83" s="620" t="s">
        <v>8</v>
      </c>
      <c r="G83" s="621"/>
      <c r="H83" s="621"/>
      <c r="I83" s="621"/>
      <c r="J83" s="621"/>
      <c r="K83" s="621"/>
      <c r="L83" s="621"/>
      <c r="M83" s="621"/>
      <c r="N83" s="621"/>
      <c r="O83" s="621"/>
      <c r="P83" s="621"/>
      <c r="Q83" s="621"/>
      <c r="R83" s="621"/>
      <c r="S83" s="621"/>
      <c r="T83" s="621"/>
      <c r="U83" s="621"/>
      <c r="V83" s="621"/>
      <c r="W83" s="621"/>
      <c r="X83" s="621"/>
      <c r="Y83" s="621"/>
      <c r="Z83" s="621"/>
      <c r="AA83" s="621"/>
      <c r="AB83" s="621"/>
      <c r="AC83" s="455" t="str">
        <f>IF('4.'!AT306='4.'!BL$48,BM$17,IF('4.'!AT306='4.'!BM$48,BN$17,IF('4.'!AT306='4.'!BN$48,BO$17,"-")))</f>
        <v>-</v>
      </c>
      <c r="AD83" s="455"/>
      <c r="AE83" s="455"/>
      <c r="AF83" s="455"/>
      <c r="AG83" s="455"/>
      <c r="AH83" s="455"/>
      <c r="AI83" s="455"/>
      <c r="AJ83" s="455"/>
      <c r="AK83" s="455"/>
      <c r="AL83" s="455"/>
      <c r="AM83" s="455"/>
      <c r="AN83" s="455"/>
      <c r="AO83" s="455"/>
      <c r="AP83" s="455"/>
      <c r="AQ83" s="455"/>
      <c r="AR83" s="607"/>
      <c r="AS83" s="55"/>
      <c r="AT83" s="69"/>
      <c r="AU83" s="59" t="str">
        <f>IF(AND(AC82=BN$16,AC83=BN$17),1,IF(OR(AC82=BM$16,AC82=BO$16,AC83=BM$17,AC83=BO$17),0,"-"))</f>
        <v>-</v>
      </c>
      <c r="AV83" s="59"/>
      <c r="AW83" s="59"/>
      <c r="AX83" s="59"/>
      <c r="AY83" s="59"/>
      <c r="AZ83" s="59"/>
      <c r="BA83" s="3"/>
    </row>
    <row r="84" spans="1:53" ht="14.1" customHeight="1" x14ac:dyDescent="0.2">
      <c r="A84" s="625"/>
      <c r="B84" s="626"/>
      <c r="C84" s="626"/>
      <c r="D84" s="626"/>
      <c r="E84" s="627"/>
      <c r="F84" s="620" t="s">
        <v>9</v>
      </c>
      <c r="G84" s="621"/>
      <c r="H84" s="621"/>
      <c r="I84" s="621"/>
      <c r="J84" s="621"/>
      <c r="K84" s="621"/>
      <c r="L84" s="621"/>
      <c r="M84" s="621"/>
      <c r="N84" s="621"/>
      <c r="O84" s="621"/>
      <c r="P84" s="621"/>
      <c r="Q84" s="621"/>
      <c r="R84" s="621"/>
      <c r="S84" s="621"/>
      <c r="T84" s="621"/>
      <c r="U84" s="621"/>
      <c r="V84" s="621"/>
      <c r="W84" s="621"/>
      <c r="X84" s="621"/>
      <c r="Y84" s="621"/>
      <c r="Z84" s="621"/>
      <c r="AA84" s="621"/>
      <c r="AB84" s="621"/>
      <c r="AC84" s="455" t="str">
        <f>IF('4.'!AT307='4.'!BL$48,BM$17,IF('4.'!AT307='4.'!BM$48,BN$17,IF('4.'!AT307='4.'!BN$48,BO$17,"-")))</f>
        <v>-</v>
      </c>
      <c r="AD84" s="455"/>
      <c r="AE84" s="455"/>
      <c r="AF84" s="455"/>
      <c r="AG84" s="455"/>
      <c r="AH84" s="455"/>
      <c r="AI84" s="455"/>
      <c r="AJ84" s="455"/>
      <c r="AK84" s="455"/>
      <c r="AL84" s="455"/>
      <c r="AM84" s="455"/>
      <c r="AN84" s="455"/>
      <c r="AO84" s="455"/>
      <c r="AP84" s="455"/>
      <c r="AQ84" s="455"/>
      <c r="AR84" s="607"/>
      <c r="AS84" s="55"/>
      <c r="AT84" s="69"/>
      <c r="AU84" s="59"/>
      <c r="AV84" s="59" t="str">
        <f>IF(AC84=BM$17,0,IF(AC84=BN$17,1,IF(AC84=BO$17,0,"-")))</f>
        <v>-</v>
      </c>
      <c r="AW84" s="59"/>
      <c r="AX84" s="59"/>
      <c r="AY84" s="59"/>
      <c r="AZ84" s="59"/>
      <c r="BA84" s="3"/>
    </row>
    <row r="85" spans="1:53" ht="14.1" customHeight="1" x14ac:dyDescent="0.2">
      <c r="A85" s="625"/>
      <c r="B85" s="626"/>
      <c r="C85" s="626"/>
      <c r="D85" s="626"/>
      <c r="E85" s="627"/>
      <c r="F85" s="620" t="s">
        <v>10</v>
      </c>
      <c r="G85" s="621"/>
      <c r="H85" s="621"/>
      <c r="I85" s="621"/>
      <c r="J85" s="621"/>
      <c r="K85" s="621"/>
      <c r="L85" s="621"/>
      <c r="M85" s="621"/>
      <c r="N85" s="621"/>
      <c r="O85" s="621"/>
      <c r="P85" s="621"/>
      <c r="Q85" s="621"/>
      <c r="R85" s="621"/>
      <c r="S85" s="621"/>
      <c r="T85" s="621"/>
      <c r="U85" s="621"/>
      <c r="V85" s="621"/>
      <c r="W85" s="621"/>
      <c r="X85" s="621"/>
      <c r="Y85" s="621"/>
      <c r="Z85" s="621"/>
      <c r="AA85" s="621"/>
      <c r="AB85" s="621"/>
      <c r="AC85" s="455" t="str">
        <f>IF('4.'!AT308='4.'!BL$48,BM$17,IF('4.'!AT308='4.'!BM$48,BN$17,IF('4.'!AT308='4.'!BN$48,BO$17,"-")))</f>
        <v>-</v>
      </c>
      <c r="AD85" s="455"/>
      <c r="AE85" s="455"/>
      <c r="AF85" s="455"/>
      <c r="AG85" s="455"/>
      <c r="AH85" s="455"/>
      <c r="AI85" s="455"/>
      <c r="AJ85" s="455"/>
      <c r="AK85" s="455"/>
      <c r="AL85" s="455"/>
      <c r="AM85" s="455"/>
      <c r="AN85" s="455"/>
      <c r="AO85" s="455"/>
      <c r="AP85" s="455"/>
      <c r="AQ85" s="455"/>
      <c r="AR85" s="607"/>
      <c r="AS85" s="55"/>
      <c r="AT85" s="69"/>
      <c r="AU85" s="59"/>
      <c r="AV85" s="59"/>
      <c r="AW85" s="59" t="str">
        <f>IF(AC85=BM$17,0,IF(AC85=BN$17,1,IF(AC85=BO$17,0,"-")))</f>
        <v>-</v>
      </c>
      <c r="AX85" s="59"/>
      <c r="AY85" s="59"/>
      <c r="AZ85" s="59"/>
      <c r="BA85" s="3"/>
    </row>
    <row r="86" spans="1:53" ht="14.1" customHeight="1" x14ac:dyDescent="0.2">
      <c r="A86" s="625"/>
      <c r="B86" s="626"/>
      <c r="C86" s="626"/>
      <c r="D86" s="626"/>
      <c r="E86" s="627"/>
      <c r="F86" s="620" t="s">
        <v>12</v>
      </c>
      <c r="G86" s="621"/>
      <c r="H86" s="621"/>
      <c r="I86" s="621"/>
      <c r="J86" s="621"/>
      <c r="K86" s="621"/>
      <c r="L86" s="621"/>
      <c r="M86" s="621"/>
      <c r="N86" s="621"/>
      <c r="O86" s="621"/>
      <c r="P86" s="621"/>
      <c r="Q86" s="621"/>
      <c r="R86" s="621"/>
      <c r="S86" s="621"/>
      <c r="T86" s="621"/>
      <c r="U86" s="621"/>
      <c r="V86" s="621"/>
      <c r="W86" s="621"/>
      <c r="X86" s="621"/>
      <c r="Y86" s="621"/>
      <c r="Z86" s="621"/>
      <c r="AA86" s="621"/>
      <c r="AB86" s="621"/>
      <c r="AC86" s="455" t="str">
        <f>IF('4.'!AT309='4.'!BL$48,BM$17,IF('4.'!AT309='4.'!BM$48,BN$17,IF('4.'!AT309='4.'!BN$48,BO$17,"-")))</f>
        <v>-</v>
      </c>
      <c r="AD86" s="455"/>
      <c r="AE86" s="455"/>
      <c r="AF86" s="455"/>
      <c r="AG86" s="455"/>
      <c r="AH86" s="455"/>
      <c r="AI86" s="455"/>
      <c r="AJ86" s="455"/>
      <c r="AK86" s="455"/>
      <c r="AL86" s="455"/>
      <c r="AM86" s="455"/>
      <c r="AN86" s="455"/>
      <c r="AO86" s="455"/>
      <c r="AP86" s="455"/>
      <c r="AQ86" s="455"/>
      <c r="AR86" s="607"/>
      <c r="AS86" s="55"/>
      <c r="AT86" s="69"/>
      <c r="AU86" s="59"/>
      <c r="AV86" s="59"/>
      <c r="AW86" s="59"/>
      <c r="AX86" s="59" t="str">
        <f>IF(AND(AC82=BN$16,AC86=BN$17),1,IF(OR(AC82=BM$16,AC82=BO$16,AC86=BM$17,AC86=BO$17),0,"-"))</f>
        <v>-</v>
      </c>
      <c r="AY86" s="59"/>
      <c r="AZ86" s="59"/>
      <c r="BA86" s="3"/>
    </row>
    <row r="87" spans="1:53" ht="14.1" customHeight="1" x14ac:dyDescent="0.2">
      <c r="A87" s="625"/>
      <c r="B87" s="626"/>
      <c r="C87" s="626"/>
      <c r="D87" s="626"/>
      <c r="E87" s="627"/>
      <c r="F87" s="620" t="s">
        <v>734</v>
      </c>
      <c r="G87" s="621"/>
      <c r="H87" s="621"/>
      <c r="I87" s="621"/>
      <c r="J87" s="621"/>
      <c r="K87" s="621"/>
      <c r="L87" s="621"/>
      <c r="M87" s="621"/>
      <c r="N87" s="621"/>
      <c r="O87" s="621"/>
      <c r="P87" s="621"/>
      <c r="Q87" s="621"/>
      <c r="R87" s="621"/>
      <c r="S87" s="621"/>
      <c r="T87" s="621"/>
      <c r="U87" s="621"/>
      <c r="V87" s="621"/>
      <c r="W87" s="621"/>
      <c r="X87" s="621"/>
      <c r="Y87" s="621"/>
      <c r="Z87" s="621"/>
      <c r="AA87" s="621"/>
      <c r="AB87" s="621"/>
      <c r="AC87" s="455" t="str">
        <f>IF('4.'!AT310='4.'!BL$48,BM$17,IF('4.'!AT310='4.'!BM$48,BN$17,IF('4.'!AT310='4.'!BN$48,BO$17,"-")))</f>
        <v>-</v>
      </c>
      <c r="AD87" s="455"/>
      <c r="AE87" s="455"/>
      <c r="AF87" s="455"/>
      <c r="AG87" s="455"/>
      <c r="AH87" s="455"/>
      <c r="AI87" s="455"/>
      <c r="AJ87" s="455"/>
      <c r="AK87" s="455"/>
      <c r="AL87" s="455"/>
      <c r="AM87" s="455"/>
      <c r="AN87" s="455"/>
      <c r="AO87" s="455"/>
      <c r="AP87" s="455"/>
      <c r="AQ87" s="455"/>
      <c r="AR87" s="607"/>
      <c r="AS87" s="55"/>
      <c r="AT87" s="69"/>
      <c r="AU87" s="59"/>
      <c r="AV87" s="59"/>
      <c r="AW87" s="59"/>
      <c r="AX87" s="59"/>
      <c r="AY87" s="59" t="str">
        <f>IF(AC87=BM$17,0,IF(AC87=BN$17,1,IF(AC87=BO$17,0,"-")))</f>
        <v>-</v>
      </c>
      <c r="AZ87" s="59"/>
      <c r="BA87" s="3"/>
    </row>
    <row r="88" spans="1:53" ht="14.1" customHeight="1" x14ac:dyDescent="0.2">
      <c r="A88" s="628"/>
      <c r="B88" s="629"/>
      <c r="C88" s="629"/>
      <c r="D88" s="629"/>
      <c r="E88" s="630"/>
      <c r="F88" s="620" t="s">
        <v>11</v>
      </c>
      <c r="G88" s="621"/>
      <c r="H88" s="621"/>
      <c r="I88" s="621"/>
      <c r="J88" s="621"/>
      <c r="K88" s="621"/>
      <c r="L88" s="621"/>
      <c r="M88" s="621"/>
      <c r="N88" s="621"/>
      <c r="O88" s="621"/>
      <c r="P88" s="621"/>
      <c r="Q88" s="621"/>
      <c r="R88" s="621"/>
      <c r="S88" s="621"/>
      <c r="T88" s="621"/>
      <c r="U88" s="621"/>
      <c r="V88" s="621"/>
      <c r="W88" s="621"/>
      <c r="X88" s="621"/>
      <c r="Y88" s="621"/>
      <c r="Z88" s="621"/>
      <c r="AA88" s="621"/>
      <c r="AB88" s="621"/>
      <c r="AC88" s="455" t="str">
        <f>IF('4.'!AT311='4.'!BL$48,BM$17,IF('4.'!AT311='4.'!BM$48,BN$17,IF('4.'!AT311='4.'!BN$48,BO$17,"-")))</f>
        <v>-</v>
      </c>
      <c r="AD88" s="455"/>
      <c r="AE88" s="455"/>
      <c r="AF88" s="455"/>
      <c r="AG88" s="455"/>
      <c r="AH88" s="455"/>
      <c r="AI88" s="455"/>
      <c r="AJ88" s="455"/>
      <c r="AK88" s="455"/>
      <c r="AL88" s="455"/>
      <c r="AM88" s="455"/>
      <c r="AN88" s="455"/>
      <c r="AO88" s="455"/>
      <c r="AP88" s="455"/>
      <c r="AQ88" s="455"/>
      <c r="AR88" s="607"/>
      <c r="AS88" s="55"/>
      <c r="AT88" s="69"/>
      <c r="AU88" s="59"/>
      <c r="AV88" s="59"/>
      <c r="AW88" s="59"/>
      <c r="AX88" s="59"/>
      <c r="AY88" s="59"/>
      <c r="AZ88" s="59" t="str">
        <f>IF(AC88=BM$17,0,IF(AC88=BN$17,1,IF(AC88=BO$17,0,"-")))</f>
        <v>-</v>
      </c>
      <c r="BA88" s="3"/>
    </row>
    <row r="89" spans="1:53" ht="14.1" customHeight="1" x14ac:dyDescent="0.15">
      <c r="A89" s="464" t="s">
        <v>74</v>
      </c>
      <c r="B89" s="623"/>
      <c r="C89" s="623"/>
      <c r="D89" s="623"/>
      <c r="E89" s="624"/>
      <c r="F89" s="633" t="s">
        <v>794</v>
      </c>
      <c r="G89" s="634"/>
      <c r="H89" s="634"/>
      <c r="I89" s="634"/>
      <c r="J89" s="634"/>
      <c r="K89" s="634"/>
      <c r="L89" s="634"/>
      <c r="M89" s="634"/>
      <c r="N89" s="634"/>
      <c r="O89" s="634"/>
      <c r="P89" s="634"/>
      <c r="Q89" s="634"/>
      <c r="R89" s="634"/>
      <c r="S89" s="634"/>
      <c r="T89" s="634"/>
      <c r="U89" s="634"/>
      <c r="V89" s="634"/>
      <c r="W89" s="634"/>
      <c r="X89" s="634"/>
      <c r="Y89" s="634"/>
      <c r="Z89" s="634"/>
      <c r="AA89" s="634"/>
      <c r="AB89" s="634"/>
      <c r="AC89" s="437" t="str">
        <f>IF('4.'!AT326='4.'!BL$48,BM$16,IF('4.'!AT326='4.'!BM$48,BN$16,IF('4.'!AT326='4.'!BN$48,BO$16,"-")))</f>
        <v>-</v>
      </c>
      <c r="AD89" s="437"/>
      <c r="AE89" s="437"/>
      <c r="AF89" s="437"/>
      <c r="AG89" s="437"/>
      <c r="AH89" s="437"/>
      <c r="AI89" s="437"/>
      <c r="AJ89" s="437"/>
      <c r="AK89" s="437"/>
      <c r="AL89" s="437"/>
      <c r="AM89" s="437"/>
      <c r="AN89" s="437"/>
      <c r="AO89" s="437"/>
      <c r="AP89" s="437"/>
      <c r="AQ89" s="437"/>
      <c r="AR89" s="438"/>
      <c r="AS89" s="55"/>
      <c r="AT89" s="69" t="str">
        <f>IF(AC89=BM$16,0,IF(AC89=BN$16,1,IF(AC89=BO$16,0,"-")))</f>
        <v>-</v>
      </c>
      <c r="AU89" s="59"/>
      <c r="AV89" s="59"/>
      <c r="AW89" s="59"/>
      <c r="AX89" s="59"/>
      <c r="AY89" s="59"/>
      <c r="AZ89" s="59"/>
      <c r="BA89" s="3"/>
    </row>
    <row r="90" spans="1:53" ht="14.1" customHeight="1" x14ac:dyDescent="0.2">
      <c r="A90" s="625"/>
      <c r="B90" s="626"/>
      <c r="C90" s="626"/>
      <c r="D90" s="626"/>
      <c r="E90" s="627"/>
      <c r="F90" s="620" t="s">
        <v>8</v>
      </c>
      <c r="G90" s="621"/>
      <c r="H90" s="621"/>
      <c r="I90" s="621"/>
      <c r="J90" s="621"/>
      <c r="K90" s="621"/>
      <c r="L90" s="621"/>
      <c r="M90" s="621"/>
      <c r="N90" s="621"/>
      <c r="O90" s="621"/>
      <c r="P90" s="621"/>
      <c r="Q90" s="621"/>
      <c r="R90" s="621"/>
      <c r="S90" s="621"/>
      <c r="T90" s="621"/>
      <c r="U90" s="621"/>
      <c r="V90" s="621"/>
      <c r="W90" s="621"/>
      <c r="X90" s="621"/>
      <c r="Y90" s="621"/>
      <c r="Z90" s="621"/>
      <c r="AA90" s="621"/>
      <c r="AB90" s="621"/>
      <c r="AC90" s="455" t="str">
        <f>IF('4.'!AT333='4.'!BL$48,BM$17,IF('4.'!AT333='4.'!BM$48,BN$17,IF('4.'!AT333='4.'!BN$48,BO$17,"-")))</f>
        <v>-</v>
      </c>
      <c r="AD90" s="455"/>
      <c r="AE90" s="455"/>
      <c r="AF90" s="455"/>
      <c r="AG90" s="455"/>
      <c r="AH90" s="455"/>
      <c r="AI90" s="455"/>
      <c r="AJ90" s="455"/>
      <c r="AK90" s="455"/>
      <c r="AL90" s="455"/>
      <c r="AM90" s="455"/>
      <c r="AN90" s="455"/>
      <c r="AO90" s="455"/>
      <c r="AP90" s="455"/>
      <c r="AQ90" s="455"/>
      <c r="AR90" s="607"/>
      <c r="AS90" s="55"/>
      <c r="AT90" s="69"/>
      <c r="AU90" s="59" t="str">
        <f>IF(AND(AC89=BN$16,AC90=BN$17),1,IF(OR(AC89=BM$16,AC89=BO$16,AC90=BM$17,AC90=BO$17),0,"-"))</f>
        <v>-</v>
      </c>
      <c r="AV90" s="59"/>
      <c r="AW90" s="59"/>
      <c r="AX90" s="59"/>
      <c r="AY90" s="59"/>
      <c r="AZ90" s="59"/>
      <c r="BA90" s="3"/>
    </row>
    <row r="91" spans="1:53" ht="14.1" customHeight="1" x14ac:dyDescent="0.2">
      <c r="A91" s="625"/>
      <c r="B91" s="626"/>
      <c r="C91" s="626"/>
      <c r="D91" s="626"/>
      <c r="E91" s="627"/>
      <c r="F91" s="620" t="s">
        <v>9</v>
      </c>
      <c r="G91" s="621"/>
      <c r="H91" s="621"/>
      <c r="I91" s="621"/>
      <c r="J91" s="621"/>
      <c r="K91" s="621"/>
      <c r="L91" s="621"/>
      <c r="M91" s="621"/>
      <c r="N91" s="621"/>
      <c r="O91" s="621"/>
      <c r="P91" s="621"/>
      <c r="Q91" s="621"/>
      <c r="R91" s="621"/>
      <c r="S91" s="621"/>
      <c r="T91" s="621"/>
      <c r="U91" s="621"/>
      <c r="V91" s="621"/>
      <c r="W91" s="621"/>
      <c r="X91" s="621"/>
      <c r="Y91" s="621"/>
      <c r="Z91" s="621"/>
      <c r="AA91" s="621"/>
      <c r="AB91" s="621"/>
      <c r="AC91" s="455" t="str">
        <f>IF('4.'!AT334='4.'!BL$48,BM$17,IF('4.'!AT334='4.'!BM$48,BN$17,IF('4.'!AT334='4.'!BN$48,BO$17,"-")))</f>
        <v>-</v>
      </c>
      <c r="AD91" s="455"/>
      <c r="AE91" s="455"/>
      <c r="AF91" s="455"/>
      <c r="AG91" s="455"/>
      <c r="AH91" s="455"/>
      <c r="AI91" s="455"/>
      <c r="AJ91" s="455"/>
      <c r="AK91" s="455"/>
      <c r="AL91" s="455"/>
      <c r="AM91" s="455"/>
      <c r="AN91" s="455"/>
      <c r="AO91" s="455"/>
      <c r="AP91" s="455"/>
      <c r="AQ91" s="455"/>
      <c r="AR91" s="607"/>
      <c r="AS91" s="55"/>
      <c r="AT91" s="69"/>
      <c r="AU91" s="59"/>
      <c r="AV91" s="59" t="str">
        <f>IF(AC91=BM$17,0,IF(AC91=BN$17,1,IF(AC91=BO$17,0,"-")))</f>
        <v>-</v>
      </c>
      <c r="AW91" s="59"/>
      <c r="AX91" s="59"/>
      <c r="AY91" s="59"/>
      <c r="AZ91" s="59"/>
      <c r="BA91" s="3"/>
    </row>
    <row r="92" spans="1:53" ht="14.1" customHeight="1" x14ac:dyDescent="0.2">
      <c r="A92" s="625"/>
      <c r="B92" s="626"/>
      <c r="C92" s="626"/>
      <c r="D92" s="626"/>
      <c r="E92" s="627"/>
      <c r="F92" s="620" t="s">
        <v>10</v>
      </c>
      <c r="G92" s="621"/>
      <c r="H92" s="621"/>
      <c r="I92" s="621"/>
      <c r="J92" s="621"/>
      <c r="K92" s="621"/>
      <c r="L92" s="621"/>
      <c r="M92" s="621"/>
      <c r="N92" s="621"/>
      <c r="O92" s="621"/>
      <c r="P92" s="621"/>
      <c r="Q92" s="621"/>
      <c r="R92" s="621"/>
      <c r="S92" s="621"/>
      <c r="T92" s="621"/>
      <c r="U92" s="621"/>
      <c r="V92" s="621"/>
      <c r="W92" s="621"/>
      <c r="X92" s="621"/>
      <c r="Y92" s="621"/>
      <c r="Z92" s="621"/>
      <c r="AA92" s="621"/>
      <c r="AB92" s="621"/>
      <c r="AC92" s="455" t="str">
        <f>IF('4.'!AT335='4.'!BL$48,BM$17,IF('4.'!AT335='4.'!BM$48,BN$17,IF('4.'!AT335='4.'!BN$48,BO$17,"-")))</f>
        <v>-</v>
      </c>
      <c r="AD92" s="455"/>
      <c r="AE92" s="455"/>
      <c r="AF92" s="455"/>
      <c r="AG92" s="455"/>
      <c r="AH92" s="455"/>
      <c r="AI92" s="455"/>
      <c r="AJ92" s="455"/>
      <c r="AK92" s="455"/>
      <c r="AL92" s="455"/>
      <c r="AM92" s="455"/>
      <c r="AN92" s="455"/>
      <c r="AO92" s="455"/>
      <c r="AP92" s="455"/>
      <c r="AQ92" s="455"/>
      <c r="AR92" s="607"/>
      <c r="AS92" s="55"/>
      <c r="AT92" s="69"/>
      <c r="AU92" s="59"/>
      <c r="AV92" s="59"/>
      <c r="AW92" s="59" t="str">
        <f>IF(AC92=BM$17,0,IF(AC92=BN$17,1,IF(AC92=BO$17,0,"-")))</f>
        <v>-</v>
      </c>
      <c r="AX92" s="59"/>
      <c r="AY92" s="59"/>
      <c r="AZ92" s="59"/>
      <c r="BA92" s="3"/>
    </row>
    <row r="93" spans="1:53" ht="14.1" customHeight="1" x14ac:dyDescent="0.2">
      <c r="A93" s="625"/>
      <c r="B93" s="626"/>
      <c r="C93" s="626"/>
      <c r="D93" s="626"/>
      <c r="E93" s="627"/>
      <c r="F93" s="620" t="s">
        <v>12</v>
      </c>
      <c r="G93" s="621"/>
      <c r="H93" s="621"/>
      <c r="I93" s="621"/>
      <c r="J93" s="621"/>
      <c r="K93" s="621"/>
      <c r="L93" s="621"/>
      <c r="M93" s="621"/>
      <c r="N93" s="621"/>
      <c r="O93" s="621"/>
      <c r="P93" s="621"/>
      <c r="Q93" s="621"/>
      <c r="R93" s="621"/>
      <c r="S93" s="621"/>
      <c r="T93" s="621"/>
      <c r="U93" s="621"/>
      <c r="V93" s="621"/>
      <c r="W93" s="621"/>
      <c r="X93" s="621"/>
      <c r="Y93" s="621"/>
      <c r="Z93" s="621"/>
      <c r="AA93" s="621"/>
      <c r="AB93" s="621"/>
      <c r="AC93" s="455" t="str">
        <f>IF('4.'!AT336='4.'!BL$48,BM$17,IF('4.'!AT336='4.'!BM$48,BN$17,IF('4.'!AT336='4.'!BN$48,BO$17,"-")))</f>
        <v>-</v>
      </c>
      <c r="AD93" s="455"/>
      <c r="AE93" s="455"/>
      <c r="AF93" s="455"/>
      <c r="AG93" s="455"/>
      <c r="AH93" s="455"/>
      <c r="AI93" s="455"/>
      <c r="AJ93" s="455"/>
      <c r="AK93" s="455"/>
      <c r="AL93" s="455"/>
      <c r="AM93" s="455"/>
      <c r="AN93" s="455"/>
      <c r="AO93" s="455"/>
      <c r="AP93" s="455"/>
      <c r="AQ93" s="455"/>
      <c r="AR93" s="607"/>
      <c r="AS93" s="55"/>
      <c r="AT93" s="69"/>
      <c r="AU93" s="59"/>
      <c r="AV93" s="59"/>
      <c r="AW93" s="59"/>
      <c r="AX93" s="59" t="str">
        <f>IF(AND(AC89=BN$16,AC93=BN$17),1,IF(OR(AC89=BM$16,AC89=BO$16,AC93=BM$17,AC93=BO$17),0,"-"))</f>
        <v>-</v>
      </c>
      <c r="AY93" s="59"/>
      <c r="AZ93" s="59"/>
      <c r="BA93" s="3"/>
    </row>
    <row r="94" spans="1:53" ht="14.1" customHeight="1" x14ac:dyDescent="0.2">
      <c r="A94" s="625"/>
      <c r="B94" s="626"/>
      <c r="C94" s="626"/>
      <c r="D94" s="626"/>
      <c r="E94" s="627"/>
      <c r="F94" s="620" t="s">
        <v>734</v>
      </c>
      <c r="G94" s="621"/>
      <c r="H94" s="621"/>
      <c r="I94" s="621"/>
      <c r="J94" s="621"/>
      <c r="K94" s="621"/>
      <c r="L94" s="621"/>
      <c r="M94" s="621"/>
      <c r="N94" s="621"/>
      <c r="O94" s="621"/>
      <c r="P94" s="621"/>
      <c r="Q94" s="621"/>
      <c r="R94" s="621"/>
      <c r="S94" s="621"/>
      <c r="T94" s="621"/>
      <c r="U94" s="621"/>
      <c r="V94" s="621"/>
      <c r="W94" s="621"/>
      <c r="X94" s="621"/>
      <c r="Y94" s="621"/>
      <c r="Z94" s="621"/>
      <c r="AA94" s="621"/>
      <c r="AB94" s="621"/>
      <c r="AC94" s="455" t="str">
        <f>IF('4.'!AT337='4.'!BL$48,BM$17,IF('4.'!AT337='4.'!BM$48,BN$17,IF('4.'!AT337='4.'!BN$48,BO$17,"-")))</f>
        <v>-</v>
      </c>
      <c r="AD94" s="455"/>
      <c r="AE94" s="455"/>
      <c r="AF94" s="455"/>
      <c r="AG94" s="455"/>
      <c r="AH94" s="455"/>
      <c r="AI94" s="455"/>
      <c r="AJ94" s="455"/>
      <c r="AK94" s="455"/>
      <c r="AL94" s="455"/>
      <c r="AM94" s="455"/>
      <c r="AN94" s="455"/>
      <c r="AO94" s="455"/>
      <c r="AP94" s="455"/>
      <c r="AQ94" s="455"/>
      <c r="AR94" s="607"/>
      <c r="AS94" s="55"/>
      <c r="AT94" s="69"/>
      <c r="AU94" s="59"/>
      <c r="AV94" s="59"/>
      <c r="AW94" s="59"/>
      <c r="AX94" s="59"/>
      <c r="AY94" s="59" t="str">
        <f>IF(AC94=BM$17,0,IF(AC94=BN$17,1,IF(AC94=BO$17,0,"-")))</f>
        <v>-</v>
      </c>
      <c r="AZ94" s="59"/>
      <c r="BA94" s="3"/>
    </row>
    <row r="95" spans="1:53" ht="14.1" customHeight="1" x14ac:dyDescent="0.2">
      <c r="A95" s="628"/>
      <c r="B95" s="629"/>
      <c r="C95" s="629"/>
      <c r="D95" s="629"/>
      <c r="E95" s="630"/>
      <c r="F95" s="620" t="s">
        <v>11</v>
      </c>
      <c r="G95" s="621"/>
      <c r="H95" s="621"/>
      <c r="I95" s="621"/>
      <c r="J95" s="621"/>
      <c r="K95" s="621"/>
      <c r="L95" s="621"/>
      <c r="M95" s="621"/>
      <c r="N95" s="621"/>
      <c r="O95" s="621"/>
      <c r="P95" s="621"/>
      <c r="Q95" s="621"/>
      <c r="R95" s="621"/>
      <c r="S95" s="621"/>
      <c r="T95" s="621"/>
      <c r="U95" s="621"/>
      <c r="V95" s="621"/>
      <c r="W95" s="621"/>
      <c r="X95" s="621"/>
      <c r="Y95" s="621"/>
      <c r="Z95" s="621"/>
      <c r="AA95" s="621"/>
      <c r="AB95" s="621"/>
      <c r="AC95" s="455" t="str">
        <f>IF('4.'!AT338='4.'!BL$48,BM$17,IF('4.'!AT338='4.'!BM$48,BN$17,IF('4.'!AT338='4.'!BN$48,BO$17,"-")))</f>
        <v>-</v>
      </c>
      <c r="AD95" s="455"/>
      <c r="AE95" s="455"/>
      <c r="AF95" s="455"/>
      <c r="AG95" s="455"/>
      <c r="AH95" s="455"/>
      <c r="AI95" s="455"/>
      <c r="AJ95" s="455"/>
      <c r="AK95" s="455"/>
      <c r="AL95" s="455"/>
      <c r="AM95" s="455"/>
      <c r="AN95" s="455"/>
      <c r="AO95" s="455"/>
      <c r="AP95" s="455"/>
      <c r="AQ95" s="455"/>
      <c r="AR95" s="607"/>
      <c r="AS95" s="55"/>
      <c r="AT95" s="69"/>
      <c r="AU95" s="59"/>
      <c r="AV95" s="59"/>
      <c r="AW95" s="59"/>
      <c r="AX95" s="59"/>
      <c r="AY95" s="59"/>
      <c r="AZ95" s="59" t="str">
        <f>IF(AC95=BM$17,0,IF(AC95=BN$17,1,IF(AC95=BO$17,0,"-")))</f>
        <v>-</v>
      </c>
      <c r="BA95" s="3"/>
    </row>
    <row r="96" spans="1:53" ht="14.1" customHeight="1" x14ac:dyDescent="0.15">
      <c r="A96" s="464" t="s">
        <v>75</v>
      </c>
      <c r="B96" s="623"/>
      <c r="C96" s="623"/>
      <c r="D96" s="623"/>
      <c r="E96" s="624"/>
      <c r="F96" s="633" t="s">
        <v>794</v>
      </c>
      <c r="G96" s="634"/>
      <c r="H96" s="634"/>
      <c r="I96" s="634"/>
      <c r="J96" s="634"/>
      <c r="K96" s="634"/>
      <c r="L96" s="634"/>
      <c r="M96" s="634"/>
      <c r="N96" s="634"/>
      <c r="O96" s="634"/>
      <c r="P96" s="634"/>
      <c r="Q96" s="634"/>
      <c r="R96" s="634"/>
      <c r="S96" s="634"/>
      <c r="T96" s="634"/>
      <c r="U96" s="634"/>
      <c r="V96" s="634"/>
      <c r="W96" s="634"/>
      <c r="X96" s="634"/>
      <c r="Y96" s="634"/>
      <c r="Z96" s="634"/>
      <c r="AA96" s="634"/>
      <c r="AB96" s="634"/>
      <c r="AC96" s="437" t="str">
        <f>IF('4.'!AT353='4.'!BL$48,BM$16,IF('4.'!AT353='4.'!BM$48,BN$16,IF('4.'!AT353='4.'!BN$48,BO$16,"-")))</f>
        <v>-</v>
      </c>
      <c r="AD96" s="437"/>
      <c r="AE96" s="437"/>
      <c r="AF96" s="437"/>
      <c r="AG96" s="437"/>
      <c r="AH96" s="437"/>
      <c r="AI96" s="437"/>
      <c r="AJ96" s="437"/>
      <c r="AK96" s="437"/>
      <c r="AL96" s="437"/>
      <c r="AM96" s="437"/>
      <c r="AN96" s="437"/>
      <c r="AO96" s="437"/>
      <c r="AP96" s="437"/>
      <c r="AQ96" s="437"/>
      <c r="AR96" s="438"/>
      <c r="AS96" s="55"/>
      <c r="AT96" s="69" t="str">
        <f>IF(AC96=BM$16,0,IF(AC96=BN$16,1,IF(AC96=BO$16,0,"-")))</f>
        <v>-</v>
      </c>
      <c r="AU96" s="59"/>
      <c r="AV96" s="59"/>
      <c r="AW96" s="59"/>
      <c r="AX96" s="59"/>
      <c r="AY96" s="59"/>
      <c r="AZ96" s="59"/>
      <c r="BA96" s="3"/>
    </row>
    <row r="97" spans="1:53" ht="14.1" customHeight="1" x14ac:dyDescent="0.2">
      <c r="A97" s="625"/>
      <c r="B97" s="626"/>
      <c r="C97" s="626"/>
      <c r="D97" s="626"/>
      <c r="E97" s="627"/>
      <c r="F97" s="620" t="s">
        <v>8</v>
      </c>
      <c r="G97" s="621"/>
      <c r="H97" s="621"/>
      <c r="I97" s="621"/>
      <c r="J97" s="621"/>
      <c r="K97" s="621"/>
      <c r="L97" s="621"/>
      <c r="M97" s="621"/>
      <c r="N97" s="621"/>
      <c r="O97" s="621"/>
      <c r="P97" s="621"/>
      <c r="Q97" s="621"/>
      <c r="R97" s="621"/>
      <c r="S97" s="621"/>
      <c r="T97" s="621"/>
      <c r="U97" s="621"/>
      <c r="V97" s="621"/>
      <c r="W97" s="621"/>
      <c r="X97" s="621"/>
      <c r="Y97" s="621"/>
      <c r="Z97" s="621"/>
      <c r="AA97" s="621"/>
      <c r="AB97" s="621"/>
      <c r="AC97" s="455" t="str">
        <f>IF('4.'!AT360='4.'!BL$48,BM$17,IF('4.'!AT360='4.'!BM$48,BN$17,IF('4.'!AT360='4.'!BN$48,BO$17,"-")))</f>
        <v>-</v>
      </c>
      <c r="AD97" s="455"/>
      <c r="AE97" s="455"/>
      <c r="AF97" s="455"/>
      <c r="AG97" s="455"/>
      <c r="AH97" s="455"/>
      <c r="AI97" s="455"/>
      <c r="AJ97" s="455"/>
      <c r="AK97" s="455"/>
      <c r="AL97" s="455"/>
      <c r="AM97" s="455"/>
      <c r="AN97" s="455"/>
      <c r="AO97" s="455"/>
      <c r="AP97" s="455"/>
      <c r="AQ97" s="455"/>
      <c r="AR97" s="607"/>
      <c r="AS97" s="55"/>
      <c r="AT97" s="69"/>
      <c r="AU97" s="59" t="str">
        <f>IF(AND(AC96=BN$16,AC97=BN$17),1,IF(OR(AC96=BM$16,AC96=BO$16,AC97=BM$17,AC97=BO$17),0,"-"))</f>
        <v>-</v>
      </c>
      <c r="AV97" s="59"/>
      <c r="AW97" s="59"/>
      <c r="AX97" s="59"/>
      <c r="AY97" s="59"/>
      <c r="AZ97" s="59"/>
      <c r="BA97" s="3"/>
    </row>
    <row r="98" spans="1:53" ht="14.1" customHeight="1" x14ac:dyDescent="0.2">
      <c r="A98" s="625"/>
      <c r="B98" s="626"/>
      <c r="C98" s="626"/>
      <c r="D98" s="626"/>
      <c r="E98" s="627"/>
      <c r="F98" s="620" t="s">
        <v>9</v>
      </c>
      <c r="G98" s="621"/>
      <c r="H98" s="621"/>
      <c r="I98" s="621"/>
      <c r="J98" s="621"/>
      <c r="K98" s="621"/>
      <c r="L98" s="621"/>
      <c r="M98" s="621"/>
      <c r="N98" s="621"/>
      <c r="O98" s="621"/>
      <c r="P98" s="621"/>
      <c r="Q98" s="621"/>
      <c r="R98" s="621"/>
      <c r="S98" s="621"/>
      <c r="T98" s="621"/>
      <c r="U98" s="621"/>
      <c r="V98" s="621"/>
      <c r="W98" s="621"/>
      <c r="X98" s="621"/>
      <c r="Y98" s="621"/>
      <c r="Z98" s="621"/>
      <c r="AA98" s="621"/>
      <c r="AB98" s="621"/>
      <c r="AC98" s="455" t="str">
        <f>IF('4.'!AT361='4.'!BL$48,BM$17,IF('4.'!AT361='4.'!BM$48,BN$17,IF('4.'!AT361='4.'!BN$48,BO$17,"-")))</f>
        <v>-</v>
      </c>
      <c r="AD98" s="455"/>
      <c r="AE98" s="455"/>
      <c r="AF98" s="455"/>
      <c r="AG98" s="455"/>
      <c r="AH98" s="455"/>
      <c r="AI98" s="455"/>
      <c r="AJ98" s="455"/>
      <c r="AK98" s="455"/>
      <c r="AL98" s="455"/>
      <c r="AM98" s="455"/>
      <c r="AN98" s="455"/>
      <c r="AO98" s="455"/>
      <c r="AP98" s="455"/>
      <c r="AQ98" s="455"/>
      <c r="AR98" s="607"/>
      <c r="AS98" s="55"/>
      <c r="AT98" s="69"/>
      <c r="AU98" s="59"/>
      <c r="AV98" s="59" t="str">
        <f>IF(AC98=BM$17,0,IF(AC98=BN$17,1,IF(AC98=BO$17,0,"-")))</f>
        <v>-</v>
      </c>
      <c r="AW98" s="59"/>
      <c r="AX98" s="59"/>
      <c r="AY98" s="59"/>
      <c r="AZ98" s="59"/>
      <c r="BA98" s="3"/>
    </row>
    <row r="99" spans="1:53" ht="14.1" customHeight="1" x14ac:dyDescent="0.2">
      <c r="A99" s="625"/>
      <c r="B99" s="626"/>
      <c r="C99" s="626"/>
      <c r="D99" s="626"/>
      <c r="E99" s="627"/>
      <c r="F99" s="620" t="s">
        <v>10</v>
      </c>
      <c r="G99" s="621"/>
      <c r="H99" s="621"/>
      <c r="I99" s="621"/>
      <c r="J99" s="621"/>
      <c r="K99" s="621"/>
      <c r="L99" s="621"/>
      <c r="M99" s="621"/>
      <c r="N99" s="621"/>
      <c r="O99" s="621"/>
      <c r="P99" s="621"/>
      <c r="Q99" s="621"/>
      <c r="R99" s="621"/>
      <c r="S99" s="621"/>
      <c r="T99" s="621"/>
      <c r="U99" s="621"/>
      <c r="V99" s="621"/>
      <c r="W99" s="621"/>
      <c r="X99" s="621"/>
      <c r="Y99" s="621"/>
      <c r="Z99" s="621"/>
      <c r="AA99" s="621"/>
      <c r="AB99" s="621"/>
      <c r="AC99" s="455" t="str">
        <f>IF('4.'!AT362='4.'!BL$48,BM$17,IF('4.'!AT362='4.'!BM$48,BN$17,IF('4.'!AT362='4.'!BN$48,BO$17,"-")))</f>
        <v>-</v>
      </c>
      <c r="AD99" s="455"/>
      <c r="AE99" s="455"/>
      <c r="AF99" s="455"/>
      <c r="AG99" s="455"/>
      <c r="AH99" s="455"/>
      <c r="AI99" s="455"/>
      <c r="AJ99" s="455"/>
      <c r="AK99" s="455"/>
      <c r="AL99" s="455"/>
      <c r="AM99" s="455"/>
      <c r="AN99" s="455"/>
      <c r="AO99" s="455"/>
      <c r="AP99" s="455"/>
      <c r="AQ99" s="455"/>
      <c r="AR99" s="607"/>
      <c r="AS99" s="55"/>
      <c r="AT99" s="69"/>
      <c r="AU99" s="59"/>
      <c r="AV99" s="59"/>
      <c r="AW99" s="59" t="str">
        <f>IF(AC99=BM$17,0,IF(AC99=BN$17,1,IF(AC99=BO$17,0,"-")))</f>
        <v>-</v>
      </c>
      <c r="AX99" s="59"/>
      <c r="AY99" s="59"/>
      <c r="AZ99" s="59"/>
      <c r="BA99" s="3"/>
    </row>
    <row r="100" spans="1:53" ht="14.1" customHeight="1" x14ac:dyDescent="0.2">
      <c r="A100" s="625"/>
      <c r="B100" s="626"/>
      <c r="C100" s="626"/>
      <c r="D100" s="626"/>
      <c r="E100" s="627"/>
      <c r="F100" s="620" t="s">
        <v>12</v>
      </c>
      <c r="G100" s="621"/>
      <c r="H100" s="621"/>
      <c r="I100" s="621"/>
      <c r="J100" s="621"/>
      <c r="K100" s="621"/>
      <c r="L100" s="621"/>
      <c r="M100" s="621"/>
      <c r="N100" s="621"/>
      <c r="O100" s="621"/>
      <c r="P100" s="621"/>
      <c r="Q100" s="621"/>
      <c r="R100" s="621"/>
      <c r="S100" s="621"/>
      <c r="T100" s="621"/>
      <c r="U100" s="621"/>
      <c r="V100" s="621"/>
      <c r="W100" s="621"/>
      <c r="X100" s="621"/>
      <c r="Y100" s="621"/>
      <c r="Z100" s="621"/>
      <c r="AA100" s="621"/>
      <c r="AB100" s="621"/>
      <c r="AC100" s="455" t="str">
        <f>IF('4.'!AT363='4.'!BL$48,BM$17,IF('4.'!AT363='4.'!BM$48,BN$17,IF('4.'!AT363='4.'!BN$48,BO$17,"-")))</f>
        <v>-</v>
      </c>
      <c r="AD100" s="455"/>
      <c r="AE100" s="455"/>
      <c r="AF100" s="455"/>
      <c r="AG100" s="455"/>
      <c r="AH100" s="455"/>
      <c r="AI100" s="455"/>
      <c r="AJ100" s="455"/>
      <c r="AK100" s="455"/>
      <c r="AL100" s="455"/>
      <c r="AM100" s="455"/>
      <c r="AN100" s="455"/>
      <c r="AO100" s="455"/>
      <c r="AP100" s="455"/>
      <c r="AQ100" s="455"/>
      <c r="AR100" s="607"/>
      <c r="AS100" s="55"/>
      <c r="AT100" s="69"/>
      <c r="AU100" s="59"/>
      <c r="AV100" s="59"/>
      <c r="AW100" s="59"/>
      <c r="AX100" s="59" t="str">
        <f>IF(AND(AC96=BN$16,AC100=BN$17),1,IF(OR(AC96=BM$16,AC96=BO$16,AC100=BM$17,AC100=BO$17),0,"-"))</f>
        <v>-</v>
      </c>
      <c r="AY100" s="59"/>
      <c r="AZ100" s="59"/>
      <c r="BA100" s="3"/>
    </row>
    <row r="101" spans="1:53" ht="14.1" customHeight="1" x14ac:dyDescent="0.2">
      <c r="A101" s="625"/>
      <c r="B101" s="626"/>
      <c r="C101" s="626"/>
      <c r="D101" s="626"/>
      <c r="E101" s="627"/>
      <c r="F101" s="620" t="s">
        <v>734</v>
      </c>
      <c r="G101" s="621"/>
      <c r="H101" s="621"/>
      <c r="I101" s="621"/>
      <c r="J101" s="621"/>
      <c r="K101" s="621"/>
      <c r="L101" s="621"/>
      <c r="M101" s="621"/>
      <c r="N101" s="621"/>
      <c r="O101" s="621"/>
      <c r="P101" s="621"/>
      <c r="Q101" s="621"/>
      <c r="R101" s="621"/>
      <c r="S101" s="621"/>
      <c r="T101" s="621"/>
      <c r="U101" s="621"/>
      <c r="V101" s="621"/>
      <c r="W101" s="621"/>
      <c r="X101" s="621"/>
      <c r="Y101" s="621"/>
      <c r="Z101" s="621"/>
      <c r="AA101" s="621"/>
      <c r="AB101" s="621"/>
      <c r="AC101" s="455" t="str">
        <f>IF('4.'!AT364='4.'!BL$48,BM$17,IF('4.'!AT364='4.'!BM$48,BN$17,IF('4.'!AT364='4.'!BN$48,BO$17,"-")))</f>
        <v>-</v>
      </c>
      <c r="AD101" s="455"/>
      <c r="AE101" s="455"/>
      <c r="AF101" s="455"/>
      <c r="AG101" s="455"/>
      <c r="AH101" s="455"/>
      <c r="AI101" s="455"/>
      <c r="AJ101" s="455"/>
      <c r="AK101" s="455"/>
      <c r="AL101" s="455"/>
      <c r="AM101" s="455"/>
      <c r="AN101" s="455"/>
      <c r="AO101" s="455"/>
      <c r="AP101" s="455"/>
      <c r="AQ101" s="455"/>
      <c r="AR101" s="607"/>
      <c r="AS101" s="55"/>
      <c r="AT101" s="69"/>
      <c r="AU101" s="59"/>
      <c r="AV101" s="59"/>
      <c r="AW101" s="59"/>
      <c r="AX101" s="59"/>
      <c r="AY101" s="59" t="str">
        <f>IF(AC101=BM$17,0,IF(AC101=BN$17,1,IF(AC101=BO$17,0,"-")))</f>
        <v>-</v>
      </c>
      <c r="AZ101" s="59"/>
      <c r="BA101" s="3"/>
    </row>
    <row r="102" spans="1:53" ht="14.1" customHeight="1" x14ac:dyDescent="0.2">
      <c r="A102" s="628"/>
      <c r="B102" s="629"/>
      <c r="C102" s="629"/>
      <c r="D102" s="629"/>
      <c r="E102" s="630"/>
      <c r="F102" s="620" t="s">
        <v>11</v>
      </c>
      <c r="G102" s="621"/>
      <c r="H102" s="621"/>
      <c r="I102" s="621"/>
      <c r="J102" s="621"/>
      <c r="K102" s="621"/>
      <c r="L102" s="621"/>
      <c r="M102" s="621"/>
      <c r="N102" s="621"/>
      <c r="O102" s="621"/>
      <c r="P102" s="621"/>
      <c r="Q102" s="621"/>
      <c r="R102" s="621"/>
      <c r="S102" s="621"/>
      <c r="T102" s="621"/>
      <c r="U102" s="621"/>
      <c r="V102" s="621"/>
      <c r="W102" s="621"/>
      <c r="X102" s="621"/>
      <c r="Y102" s="621"/>
      <c r="Z102" s="621"/>
      <c r="AA102" s="621"/>
      <c r="AB102" s="621"/>
      <c r="AC102" s="455" t="str">
        <f>IF('4.'!AT365='4.'!BL$48,BM$17,IF('4.'!AT365='4.'!BM$48,BN$17,IF('4.'!AT365='4.'!BN$48,BO$17,"-")))</f>
        <v>-</v>
      </c>
      <c r="AD102" s="455"/>
      <c r="AE102" s="455"/>
      <c r="AF102" s="455"/>
      <c r="AG102" s="455"/>
      <c r="AH102" s="455"/>
      <c r="AI102" s="455"/>
      <c r="AJ102" s="455"/>
      <c r="AK102" s="455"/>
      <c r="AL102" s="455"/>
      <c r="AM102" s="455"/>
      <c r="AN102" s="455"/>
      <c r="AO102" s="455"/>
      <c r="AP102" s="455"/>
      <c r="AQ102" s="455"/>
      <c r="AR102" s="607"/>
      <c r="AS102" s="55"/>
      <c r="AT102" s="69"/>
      <c r="AU102" s="59"/>
      <c r="AV102" s="59"/>
      <c r="AW102" s="59"/>
      <c r="AX102" s="59"/>
      <c r="AY102" s="59"/>
      <c r="AZ102" s="59" t="str">
        <f>IF(AC102=BM$17,0,IF(AC102=BN$17,1,IF(AC102=BO$17,0,"-")))</f>
        <v>-</v>
      </c>
      <c r="BA102" s="3"/>
    </row>
    <row r="103" spans="1:53" ht="20.100000000000001" customHeight="1" x14ac:dyDescent="0.2">
      <c r="A103" s="511" t="s">
        <v>797</v>
      </c>
      <c r="B103" s="511"/>
      <c r="C103" s="511"/>
      <c r="D103" s="511"/>
      <c r="E103" s="511"/>
      <c r="F103" s="511"/>
      <c r="G103" s="511"/>
      <c r="H103" s="511"/>
      <c r="I103" s="511"/>
      <c r="J103" s="511"/>
      <c r="K103" s="511"/>
      <c r="L103" s="511"/>
      <c r="M103" s="511"/>
      <c r="N103" s="511"/>
      <c r="O103" s="511"/>
      <c r="P103" s="511"/>
      <c r="Q103" s="511"/>
      <c r="R103" s="511"/>
      <c r="S103" s="511"/>
      <c r="T103" s="511"/>
      <c r="U103" s="511"/>
      <c r="V103" s="511"/>
      <c r="W103" s="511"/>
      <c r="X103" s="511"/>
      <c r="Y103" s="511"/>
      <c r="Z103" s="511"/>
      <c r="AA103" s="511"/>
      <c r="AB103" s="511"/>
      <c r="AC103" s="511"/>
      <c r="AD103" s="511"/>
      <c r="AE103" s="511"/>
      <c r="AF103" s="511"/>
      <c r="AG103" s="511"/>
      <c r="AH103" s="511"/>
      <c r="AI103" s="511"/>
      <c r="AJ103" s="511"/>
      <c r="AK103" s="511"/>
      <c r="AL103" s="511"/>
      <c r="AM103" s="511"/>
      <c r="AN103" s="511"/>
      <c r="AO103" s="511"/>
      <c r="AP103" s="511"/>
      <c r="AQ103" s="511"/>
      <c r="AR103" s="622"/>
      <c r="AS103" s="60"/>
      <c r="AT103" s="69"/>
      <c r="AU103" s="59"/>
      <c r="AV103" s="59"/>
      <c r="AW103" s="59"/>
      <c r="AX103" s="59"/>
      <c r="AY103" s="59"/>
      <c r="AZ103" s="59"/>
      <c r="BA103" s="3"/>
    </row>
    <row r="104" spans="1:53" ht="14.1" customHeight="1" x14ac:dyDescent="0.15">
      <c r="A104" s="464" t="s">
        <v>73</v>
      </c>
      <c r="B104" s="623"/>
      <c r="C104" s="623"/>
      <c r="D104" s="623"/>
      <c r="E104" s="624"/>
      <c r="F104" s="633" t="s">
        <v>794</v>
      </c>
      <c r="G104" s="634"/>
      <c r="H104" s="634"/>
      <c r="I104" s="634"/>
      <c r="J104" s="634"/>
      <c r="K104" s="634"/>
      <c r="L104" s="634"/>
      <c r="M104" s="634"/>
      <c r="N104" s="634"/>
      <c r="O104" s="634"/>
      <c r="P104" s="634"/>
      <c r="Q104" s="634"/>
      <c r="R104" s="634"/>
      <c r="S104" s="634"/>
      <c r="T104" s="634"/>
      <c r="U104" s="634"/>
      <c r="V104" s="634"/>
      <c r="W104" s="634"/>
      <c r="X104" s="634"/>
      <c r="Y104" s="634"/>
      <c r="Z104" s="634"/>
      <c r="AA104" s="634"/>
      <c r="AB104" s="634"/>
      <c r="AC104" s="437" t="str">
        <f>IF('4.'!AT383='4.'!BL$48,BM$16,IF('4.'!AT383='4.'!BM$48,BN$16,IF('4.'!AT383='4.'!BN$48,BO$16,"-")))</f>
        <v>-</v>
      </c>
      <c r="AD104" s="437"/>
      <c r="AE104" s="437"/>
      <c r="AF104" s="437"/>
      <c r="AG104" s="437"/>
      <c r="AH104" s="437"/>
      <c r="AI104" s="437"/>
      <c r="AJ104" s="437"/>
      <c r="AK104" s="437"/>
      <c r="AL104" s="437"/>
      <c r="AM104" s="437"/>
      <c r="AN104" s="437"/>
      <c r="AO104" s="437"/>
      <c r="AP104" s="437"/>
      <c r="AQ104" s="437"/>
      <c r="AR104" s="438"/>
      <c r="AS104" s="55"/>
      <c r="AT104" s="69" t="str">
        <f>IF(AC104=BM$16,0,IF(AC104=BN$16,1,IF(AC104=BO$16,0,"-")))</f>
        <v>-</v>
      </c>
      <c r="AU104" s="59"/>
      <c r="AV104" s="59"/>
      <c r="AW104" s="59"/>
      <c r="AX104" s="59"/>
      <c r="AY104" s="59"/>
      <c r="AZ104" s="59"/>
      <c r="BA104" s="3"/>
    </row>
    <row r="105" spans="1:53" ht="14.1" customHeight="1" x14ac:dyDescent="0.2">
      <c r="A105" s="625"/>
      <c r="B105" s="626"/>
      <c r="C105" s="626"/>
      <c r="D105" s="626"/>
      <c r="E105" s="627"/>
      <c r="F105" s="620" t="s">
        <v>8</v>
      </c>
      <c r="G105" s="621"/>
      <c r="H105" s="621"/>
      <c r="I105" s="621"/>
      <c r="J105" s="621"/>
      <c r="K105" s="621"/>
      <c r="L105" s="621"/>
      <c r="M105" s="621"/>
      <c r="N105" s="621"/>
      <c r="O105" s="621"/>
      <c r="P105" s="621"/>
      <c r="Q105" s="621"/>
      <c r="R105" s="621"/>
      <c r="S105" s="621"/>
      <c r="T105" s="621"/>
      <c r="U105" s="621"/>
      <c r="V105" s="621"/>
      <c r="W105" s="621"/>
      <c r="X105" s="621"/>
      <c r="Y105" s="621"/>
      <c r="Z105" s="621"/>
      <c r="AA105" s="621"/>
      <c r="AB105" s="621"/>
      <c r="AC105" s="455" t="str">
        <f>IF('4.'!AT390='4.'!BL$48,BM$17,IF('4.'!AT390='4.'!BM$48,BN$17,IF('4.'!AT390='4.'!BN$48,BO$17,"-")))</f>
        <v>-</v>
      </c>
      <c r="AD105" s="455"/>
      <c r="AE105" s="455"/>
      <c r="AF105" s="455"/>
      <c r="AG105" s="455"/>
      <c r="AH105" s="455"/>
      <c r="AI105" s="455"/>
      <c r="AJ105" s="455"/>
      <c r="AK105" s="455"/>
      <c r="AL105" s="455"/>
      <c r="AM105" s="455"/>
      <c r="AN105" s="455"/>
      <c r="AO105" s="455"/>
      <c r="AP105" s="455"/>
      <c r="AQ105" s="455"/>
      <c r="AR105" s="607"/>
      <c r="AS105" s="55"/>
      <c r="AT105" s="69"/>
      <c r="AU105" s="59" t="str">
        <f>IF(AND(AC104=BN$16,AC105=BN$17),1,IF(OR(AC104=BM$16,AC104=BO$16,AC105=BM$17,AC105=BO$17),0,"-"))</f>
        <v>-</v>
      </c>
      <c r="AV105" s="59"/>
      <c r="AW105" s="59"/>
      <c r="AX105" s="59"/>
      <c r="AY105" s="59"/>
      <c r="AZ105" s="59"/>
      <c r="BA105" s="3"/>
    </row>
    <row r="106" spans="1:53" ht="14.1" customHeight="1" x14ac:dyDescent="0.2">
      <c r="A106" s="625"/>
      <c r="B106" s="626"/>
      <c r="C106" s="626"/>
      <c r="D106" s="626"/>
      <c r="E106" s="627"/>
      <c r="F106" s="620" t="s">
        <v>9</v>
      </c>
      <c r="G106" s="621"/>
      <c r="H106" s="621"/>
      <c r="I106" s="621"/>
      <c r="J106" s="621"/>
      <c r="K106" s="621"/>
      <c r="L106" s="621"/>
      <c r="M106" s="621"/>
      <c r="N106" s="621"/>
      <c r="O106" s="621"/>
      <c r="P106" s="621"/>
      <c r="Q106" s="621"/>
      <c r="R106" s="621"/>
      <c r="S106" s="621"/>
      <c r="T106" s="621"/>
      <c r="U106" s="621"/>
      <c r="V106" s="621"/>
      <c r="W106" s="621"/>
      <c r="X106" s="621"/>
      <c r="Y106" s="621"/>
      <c r="Z106" s="621"/>
      <c r="AA106" s="621"/>
      <c r="AB106" s="621"/>
      <c r="AC106" s="455" t="str">
        <f>IF('4.'!AT391='4.'!BL$48,BM$17,IF('4.'!AT391='4.'!BM$48,BN$17,IF('4.'!AT391='4.'!BN$48,BO$17,"-")))</f>
        <v>-</v>
      </c>
      <c r="AD106" s="455"/>
      <c r="AE106" s="455"/>
      <c r="AF106" s="455"/>
      <c r="AG106" s="455"/>
      <c r="AH106" s="455"/>
      <c r="AI106" s="455"/>
      <c r="AJ106" s="455"/>
      <c r="AK106" s="455"/>
      <c r="AL106" s="455"/>
      <c r="AM106" s="455"/>
      <c r="AN106" s="455"/>
      <c r="AO106" s="455"/>
      <c r="AP106" s="455"/>
      <c r="AQ106" s="455"/>
      <c r="AR106" s="607"/>
      <c r="AS106" s="55"/>
      <c r="AT106" s="69"/>
      <c r="AU106" s="59"/>
      <c r="AV106" s="59" t="str">
        <f>IF(AC106=BM$17,0,IF(AC106=BN$17,1,IF(AC106=BO$17,0,"-")))</f>
        <v>-</v>
      </c>
      <c r="AW106" s="59"/>
      <c r="AX106" s="59"/>
      <c r="AY106" s="59"/>
      <c r="AZ106" s="59"/>
      <c r="BA106" s="3"/>
    </row>
    <row r="107" spans="1:53" ht="14.1" customHeight="1" x14ac:dyDescent="0.2">
      <c r="A107" s="625"/>
      <c r="B107" s="626"/>
      <c r="C107" s="626"/>
      <c r="D107" s="626"/>
      <c r="E107" s="627"/>
      <c r="F107" s="620" t="s">
        <v>10</v>
      </c>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455" t="str">
        <f>IF('4.'!AT392='4.'!BL$48,BM$17,IF('4.'!AT392='4.'!BM$48,BN$17,IF('4.'!AT392='4.'!BN$48,BO$17,"-")))</f>
        <v>-</v>
      </c>
      <c r="AD107" s="455"/>
      <c r="AE107" s="455"/>
      <c r="AF107" s="455"/>
      <c r="AG107" s="455"/>
      <c r="AH107" s="455"/>
      <c r="AI107" s="455"/>
      <c r="AJ107" s="455"/>
      <c r="AK107" s="455"/>
      <c r="AL107" s="455"/>
      <c r="AM107" s="455"/>
      <c r="AN107" s="455"/>
      <c r="AO107" s="455"/>
      <c r="AP107" s="455"/>
      <c r="AQ107" s="455"/>
      <c r="AR107" s="607"/>
      <c r="AS107" s="55"/>
      <c r="AT107" s="69"/>
      <c r="AU107" s="59"/>
      <c r="AV107" s="59"/>
      <c r="AW107" s="59" t="str">
        <f>IF(AC107=BM$17,0,IF(AC107=BN$17,1,IF(AC107=BO$17,0,"-")))</f>
        <v>-</v>
      </c>
      <c r="AX107" s="59"/>
      <c r="AY107" s="59"/>
      <c r="AZ107" s="59"/>
      <c r="BA107" s="3"/>
    </row>
    <row r="108" spans="1:53" ht="14.1" customHeight="1" x14ac:dyDescent="0.2">
      <c r="A108" s="625"/>
      <c r="B108" s="626"/>
      <c r="C108" s="626"/>
      <c r="D108" s="626"/>
      <c r="E108" s="627"/>
      <c r="F108" s="620" t="s">
        <v>12</v>
      </c>
      <c r="G108" s="621"/>
      <c r="H108" s="621"/>
      <c r="I108" s="621"/>
      <c r="J108" s="621"/>
      <c r="K108" s="621"/>
      <c r="L108" s="621"/>
      <c r="M108" s="621"/>
      <c r="N108" s="621"/>
      <c r="O108" s="621"/>
      <c r="P108" s="621"/>
      <c r="Q108" s="621"/>
      <c r="R108" s="621"/>
      <c r="S108" s="621"/>
      <c r="T108" s="621"/>
      <c r="U108" s="621"/>
      <c r="V108" s="621"/>
      <c r="W108" s="621"/>
      <c r="X108" s="621"/>
      <c r="Y108" s="621"/>
      <c r="Z108" s="621"/>
      <c r="AA108" s="621"/>
      <c r="AB108" s="621"/>
      <c r="AC108" s="455" t="str">
        <f>IF('4.'!AT393='4.'!BL$48,BM$17,IF('4.'!AT393='4.'!BM$48,BN$17,IF('4.'!AT393='4.'!BN$48,BO$17,"-")))</f>
        <v>-</v>
      </c>
      <c r="AD108" s="455"/>
      <c r="AE108" s="455"/>
      <c r="AF108" s="455"/>
      <c r="AG108" s="455"/>
      <c r="AH108" s="455"/>
      <c r="AI108" s="455"/>
      <c r="AJ108" s="455"/>
      <c r="AK108" s="455"/>
      <c r="AL108" s="455"/>
      <c r="AM108" s="455"/>
      <c r="AN108" s="455"/>
      <c r="AO108" s="455"/>
      <c r="AP108" s="455"/>
      <c r="AQ108" s="455"/>
      <c r="AR108" s="607"/>
      <c r="AS108" s="55"/>
      <c r="AT108" s="69"/>
      <c r="AU108" s="59"/>
      <c r="AV108" s="59"/>
      <c r="AW108" s="59"/>
      <c r="AX108" s="59" t="str">
        <f>IF(AND(AC104=BN$16,AC108=BN$17),1,IF(OR(AC104=BM$16,AC104=BO$16,AC108=BM$17,AC108=BO$17),0,"-"))</f>
        <v>-</v>
      </c>
      <c r="AY108" s="59"/>
      <c r="AZ108" s="59"/>
      <c r="BA108" s="3"/>
    </row>
    <row r="109" spans="1:53" ht="14.1" customHeight="1" x14ac:dyDescent="0.2">
      <c r="A109" s="625"/>
      <c r="B109" s="626"/>
      <c r="C109" s="626"/>
      <c r="D109" s="626"/>
      <c r="E109" s="627"/>
      <c r="F109" s="620" t="s">
        <v>734</v>
      </c>
      <c r="G109" s="621"/>
      <c r="H109" s="621"/>
      <c r="I109" s="621"/>
      <c r="J109" s="621"/>
      <c r="K109" s="621"/>
      <c r="L109" s="621"/>
      <c r="M109" s="621"/>
      <c r="N109" s="621"/>
      <c r="O109" s="621"/>
      <c r="P109" s="621"/>
      <c r="Q109" s="621"/>
      <c r="R109" s="621"/>
      <c r="S109" s="621"/>
      <c r="T109" s="621"/>
      <c r="U109" s="621"/>
      <c r="V109" s="621"/>
      <c r="W109" s="621"/>
      <c r="X109" s="621"/>
      <c r="Y109" s="621"/>
      <c r="Z109" s="621"/>
      <c r="AA109" s="621"/>
      <c r="AB109" s="621"/>
      <c r="AC109" s="455" t="str">
        <f>IF('4.'!AT394='4.'!BL$48,BM$17,IF('4.'!AT394='4.'!BM$48,BN$17,IF('4.'!AT394='4.'!BN$48,BO$17,"-")))</f>
        <v>-</v>
      </c>
      <c r="AD109" s="455"/>
      <c r="AE109" s="455"/>
      <c r="AF109" s="455"/>
      <c r="AG109" s="455"/>
      <c r="AH109" s="455"/>
      <c r="AI109" s="455"/>
      <c r="AJ109" s="455"/>
      <c r="AK109" s="455"/>
      <c r="AL109" s="455"/>
      <c r="AM109" s="455"/>
      <c r="AN109" s="455"/>
      <c r="AO109" s="455"/>
      <c r="AP109" s="455"/>
      <c r="AQ109" s="455"/>
      <c r="AR109" s="607"/>
      <c r="AS109" s="55"/>
      <c r="AT109" s="69"/>
      <c r="AU109" s="59"/>
      <c r="AV109" s="59"/>
      <c r="AW109" s="59"/>
      <c r="AX109" s="59"/>
      <c r="AY109" s="59" t="str">
        <f>IF(AC109=BM$17,0,IF(AC109=BN$17,1,IF(AC109=BO$17,0,"-")))</f>
        <v>-</v>
      </c>
      <c r="AZ109" s="59"/>
      <c r="BA109" s="3"/>
    </row>
    <row r="110" spans="1:53" ht="14.1" customHeight="1" x14ac:dyDescent="0.2">
      <c r="A110" s="628"/>
      <c r="B110" s="629"/>
      <c r="C110" s="629"/>
      <c r="D110" s="629"/>
      <c r="E110" s="630"/>
      <c r="F110" s="620" t="s">
        <v>11</v>
      </c>
      <c r="G110" s="621"/>
      <c r="H110" s="621"/>
      <c r="I110" s="621"/>
      <c r="J110" s="621"/>
      <c r="K110" s="621"/>
      <c r="L110" s="621"/>
      <c r="M110" s="621"/>
      <c r="N110" s="621"/>
      <c r="O110" s="621"/>
      <c r="P110" s="621"/>
      <c r="Q110" s="621"/>
      <c r="R110" s="621"/>
      <c r="S110" s="621"/>
      <c r="T110" s="621"/>
      <c r="U110" s="621"/>
      <c r="V110" s="621"/>
      <c r="W110" s="621"/>
      <c r="X110" s="621"/>
      <c r="Y110" s="621"/>
      <c r="Z110" s="621"/>
      <c r="AA110" s="621"/>
      <c r="AB110" s="621"/>
      <c r="AC110" s="455" t="str">
        <f>IF('4.'!AT395='4.'!BL$48,BM$17,IF('4.'!AT395='4.'!BM$48,BN$17,IF('4.'!AT395='4.'!BN$48,BO$17,"-")))</f>
        <v>-</v>
      </c>
      <c r="AD110" s="455"/>
      <c r="AE110" s="455"/>
      <c r="AF110" s="455"/>
      <c r="AG110" s="455"/>
      <c r="AH110" s="455"/>
      <c r="AI110" s="455"/>
      <c r="AJ110" s="455"/>
      <c r="AK110" s="455"/>
      <c r="AL110" s="455"/>
      <c r="AM110" s="455"/>
      <c r="AN110" s="455"/>
      <c r="AO110" s="455"/>
      <c r="AP110" s="455"/>
      <c r="AQ110" s="455"/>
      <c r="AR110" s="607"/>
      <c r="AS110" s="55"/>
      <c r="AT110" s="69"/>
      <c r="AU110" s="59"/>
      <c r="AV110" s="59"/>
      <c r="AW110" s="59"/>
      <c r="AX110" s="59"/>
      <c r="AY110" s="59"/>
      <c r="AZ110" s="59" t="str">
        <f>IF(AC110=BM$17,0,IF(AC110=BN$17,1,IF(AC110=BO$17,0,"-")))</f>
        <v>-</v>
      </c>
      <c r="BA110" s="3"/>
    </row>
    <row r="111" spans="1:53" ht="14.1" customHeight="1" x14ac:dyDescent="0.15">
      <c r="A111" s="464" t="s">
        <v>74</v>
      </c>
      <c r="B111" s="623"/>
      <c r="C111" s="623"/>
      <c r="D111" s="623"/>
      <c r="E111" s="624"/>
      <c r="F111" s="633" t="s">
        <v>794</v>
      </c>
      <c r="G111" s="634"/>
      <c r="H111" s="634"/>
      <c r="I111" s="634"/>
      <c r="J111" s="634"/>
      <c r="K111" s="634"/>
      <c r="L111" s="634"/>
      <c r="M111" s="634"/>
      <c r="N111" s="634"/>
      <c r="O111" s="634"/>
      <c r="P111" s="634"/>
      <c r="Q111" s="634"/>
      <c r="R111" s="634"/>
      <c r="S111" s="634"/>
      <c r="T111" s="634"/>
      <c r="U111" s="634"/>
      <c r="V111" s="634"/>
      <c r="W111" s="634"/>
      <c r="X111" s="634"/>
      <c r="Y111" s="634"/>
      <c r="Z111" s="634"/>
      <c r="AA111" s="634"/>
      <c r="AB111" s="634"/>
      <c r="AC111" s="437" t="str">
        <f>IF('4.'!AT410='4.'!BL$48,BM$16,IF('4.'!AT410='4.'!BM$48,BN$16,IF('4.'!AT410='4.'!BN$48,BO$16,"-")))</f>
        <v>-</v>
      </c>
      <c r="AD111" s="437"/>
      <c r="AE111" s="437"/>
      <c r="AF111" s="437"/>
      <c r="AG111" s="437"/>
      <c r="AH111" s="437"/>
      <c r="AI111" s="437"/>
      <c r="AJ111" s="437"/>
      <c r="AK111" s="437"/>
      <c r="AL111" s="437"/>
      <c r="AM111" s="437"/>
      <c r="AN111" s="437"/>
      <c r="AO111" s="437"/>
      <c r="AP111" s="437"/>
      <c r="AQ111" s="437"/>
      <c r="AR111" s="438"/>
      <c r="AS111" s="55"/>
      <c r="AT111" s="69" t="str">
        <f>IF(AC111=BM$16,0,IF(AC111=BN$16,1,IF(AC111=BO$16,0,"-")))</f>
        <v>-</v>
      </c>
      <c r="AU111" s="59"/>
      <c r="AV111" s="59"/>
      <c r="AW111" s="59"/>
      <c r="AX111" s="59"/>
      <c r="AY111" s="59"/>
      <c r="AZ111" s="59"/>
      <c r="BA111" s="3"/>
    </row>
    <row r="112" spans="1:53" ht="14.1" customHeight="1" x14ac:dyDescent="0.2">
      <c r="A112" s="625"/>
      <c r="B112" s="626"/>
      <c r="C112" s="626"/>
      <c r="D112" s="626"/>
      <c r="E112" s="627"/>
      <c r="F112" s="620" t="s">
        <v>8</v>
      </c>
      <c r="G112" s="621"/>
      <c r="H112" s="621"/>
      <c r="I112" s="621"/>
      <c r="J112" s="621"/>
      <c r="K112" s="621"/>
      <c r="L112" s="621"/>
      <c r="M112" s="621"/>
      <c r="N112" s="621"/>
      <c r="O112" s="621"/>
      <c r="P112" s="621"/>
      <c r="Q112" s="621"/>
      <c r="R112" s="621"/>
      <c r="S112" s="621"/>
      <c r="T112" s="621"/>
      <c r="U112" s="621"/>
      <c r="V112" s="621"/>
      <c r="W112" s="621"/>
      <c r="X112" s="621"/>
      <c r="Y112" s="621"/>
      <c r="Z112" s="621"/>
      <c r="AA112" s="621"/>
      <c r="AB112" s="621"/>
      <c r="AC112" s="455" t="str">
        <f>IF('4.'!AT417='4.'!BL$48,BM$17,IF('4.'!AT417='4.'!BM$48,BN$17,IF('4.'!AT417='4.'!BN$48,BO$17,"-")))</f>
        <v>-</v>
      </c>
      <c r="AD112" s="455"/>
      <c r="AE112" s="455"/>
      <c r="AF112" s="455"/>
      <c r="AG112" s="455"/>
      <c r="AH112" s="455"/>
      <c r="AI112" s="455"/>
      <c r="AJ112" s="455"/>
      <c r="AK112" s="455"/>
      <c r="AL112" s="455"/>
      <c r="AM112" s="455"/>
      <c r="AN112" s="455"/>
      <c r="AO112" s="455"/>
      <c r="AP112" s="455"/>
      <c r="AQ112" s="455"/>
      <c r="AR112" s="607"/>
      <c r="AS112" s="55"/>
      <c r="AT112" s="69"/>
      <c r="AU112" s="59" t="str">
        <f>IF(AND(AC111=BN$16,AC112=BN$17),1,IF(OR(AC111=BM$16,AC111=BO$16,AC112=BM$17,AC112=BO$17),0,"-"))</f>
        <v>-</v>
      </c>
      <c r="AV112" s="59"/>
      <c r="AW112" s="59"/>
      <c r="AX112" s="59"/>
      <c r="AY112" s="59"/>
      <c r="AZ112" s="59"/>
      <c r="BA112" s="3"/>
    </row>
    <row r="113" spans="1:53" ht="14.1" customHeight="1" x14ac:dyDescent="0.2">
      <c r="A113" s="625"/>
      <c r="B113" s="626"/>
      <c r="C113" s="626"/>
      <c r="D113" s="626"/>
      <c r="E113" s="627"/>
      <c r="F113" s="620" t="s">
        <v>9</v>
      </c>
      <c r="G113" s="621"/>
      <c r="H113" s="621"/>
      <c r="I113" s="621"/>
      <c r="J113" s="621"/>
      <c r="K113" s="621"/>
      <c r="L113" s="621"/>
      <c r="M113" s="621"/>
      <c r="N113" s="621"/>
      <c r="O113" s="621"/>
      <c r="P113" s="621"/>
      <c r="Q113" s="621"/>
      <c r="R113" s="621"/>
      <c r="S113" s="621"/>
      <c r="T113" s="621"/>
      <c r="U113" s="621"/>
      <c r="V113" s="621"/>
      <c r="W113" s="621"/>
      <c r="X113" s="621"/>
      <c r="Y113" s="621"/>
      <c r="Z113" s="621"/>
      <c r="AA113" s="621"/>
      <c r="AB113" s="621"/>
      <c r="AC113" s="455" t="str">
        <f>IF('4.'!AT418='4.'!BL$48,BM$17,IF('4.'!AT418='4.'!BM$48,BN$17,IF('4.'!AT418='4.'!BN$48,BO$17,"-")))</f>
        <v>-</v>
      </c>
      <c r="AD113" s="455"/>
      <c r="AE113" s="455"/>
      <c r="AF113" s="455"/>
      <c r="AG113" s="455"/>
      <c r="AH113" s="455"/>
      <c r="AI113" s="455"/>
      <c r="AJ113" s="455"/>
      <c r="AK113" s="455"/>
      <c r="AL113" s="455"/>
      <c r="AM113" s="455"/>
      <c r="AN113" s="455"/>
      <c r="AO113" s="455"/>
      <c r="AP113" s="455"/>
      <c r="AQ113" s="455"/>
      <c r="AR113" s="607"/>
      <c r="AS113" s="55"/>
      <c r="AT113" s="69"/>
      <c r="AU113" s="59"/>
      <c r="AV113" s="59" t="str">
        <f>IF(AC113=BM$17,0,IF(AC113=BN$17,1,IF(AC113=BO$17,0,"-")))</f>
        <v>-</v>
      </c>
      <c r="AW113" s="59"/>
      <c r="AX113" s="59"/>
      <c r="AY113" s="59"/>
      <c r="AZ113" s="59"/>
      <c r="BA113" s="3"/>
    </row>
    <row r="114" spans="1:53" ht="14.1" customHeight="1" x14ac:dyDescent="0.2">
      <c r="A114" s="625"/>
      <c r="B114" s="626"/>
      <c r="C114" s="626"/>
      <c r="D114" s="626"/>
      <c r="E114" s="627"/>
      <c r="F114" s="620" t="s">
        <v>10</v>
      </c>
      <c r="G114" s="621"/>
      <c r="H114" s="621"/>
      <c r="I114" s="621"/>
      <c r="J114" s="621"/>
      <c r="K114" s="621"/>
      <c r="L114" s="621"/>
      <c r="M114" s="621"/>
      <c r="N114" s="621"/>
      <c r="O114" s="621"/>
      <c r="P114" s="621"/>
      <c r="Q114" s="621"/>
      <c r="R114" s="621"/>
      <c r="S114" s="621"/>
      <c r="T114" s="621"/>
      <c r="U114" s="621"/>
      <c r="V114" s="621"/>
      <c r="W114" s="621"/>
      <c r="X114" s="621"/>
      <c r="Y114" s="621"/>
      <c r="Z114" s="621"/>
      <c r="AA114" s="621"/>
      <c r="AB114" s="621"/>
      <c r="AC114" s="455" t="str">
        <f>IF('4.'!AT419='4.'!BL$48,BM$17,IF('4.'!AT419='4.'!BM$48,BN$17,IF('4.'!AT419='4.'!BN$48,BO$17,"-")))</f>
        <v>-</v>
      </c>
      <c r="AD114" s="455"/>
      <c r="AE114" s="455"/>
      <c r="AF114" s="455"/>
      <c r="AG114" s="455"/>
      <c r="AH114" s="455"/>
      <c r="AI114" s="455"/>
      <c r="AJ114" s="455"/>
      <c r="AK114" s="455"/>
      <c r="AL114" s="455"/>
      <c r="AM114" s="455"/>
      <c r="AN114" s="455"/>
      <c r="AO114" s="455"/>
      <c r="AP114" s="455"/>
      <c r="AQ114" s="455"/>
      <c r="AR114" s="607"/>
      <c r="AS114" s="55"/>
      <c r="AT114" s="69"/>
      <c r="AU114" s="59"/>
      <c r="AV114" s="59"/>
      <c r="AW114" s="59" t="str">
        <f>IF(AC114=BM$17,0,IF(AC114=BN$17,1,IF(AC114=BO$17,0,"-")))</f>
        <v>-</v>
      </c>
      <c r="AX114" s="59"/>
      <c r="AY114" s="59"/>
      <c r="AZ114" s="59"/>
      <c r="BA114" s="3"/>
    </row>
    <row r="115" spans="1:53" ht="14.1" customHeight="1" x14ac:dyDescent="0.2">
      <c r="A115" s="625"/>
      <c r="B115" s="626"/>
      <c r="C115" s="626"/>
      <c r="D115" s="626"/>
      <c r="E115" s="627"/>
      <c r="F115" s="620" t="s">
        <v>12</v>
      </c>
      <c r="G115" s="621"/>
      <c r="H115" s="621"/>
      <c r="I115" s="621"/>
      <c r="J115" s="621"/>
      <c r="K115" s="621"/>
      <c r="L115" s="621"/>
      <c r="M115" s="621"/>
      <c r="N115" s="621"/>
      <c r="O115" s="621"/>
      <c r="P115" s="621"/>
      <c r="Q115" s="621"/>
      <c r="R115" s="621"/>
      <c r="S115" s="621"/>
      <c r="T115" s="621"/>
      <c r="U115" s="621"/>
      <c r="V115" s="621"/>
      <c r="W115" s="621"/>
      <c r="X115" s="621"/>
      <c r="Y115" s="621"/>
      <c r="Z115" s="621"/>
      <c r="AA115" s="621"/>
      <c r="AB115" s="621"/>
      <c r="AC115" s="455" t="str">
        <f>IF('4.'!AT420='4.'!BL$48,BM$17,IF('4.'!AT420='4.'!BM$48,BN$17,IF('4.'!AT420='4.'!BN$48,BO$17,"-")))</f>
        <v>-</v>
      </c>
      <c r="AD115" s="455"/>
      <c r="AE115" s="455"/>
      <c r="AF115" s="455"/>
      <c r="AG115" s="455"/>
      <c r="AH115" s="455"/>
      <c r="AI115" s="455"/>
      <c r="AJ115" s="455"/>
      <c r="AK115" s="455"/>
      <c r="AL115" s="455"/>
      <c r="AM115" s="455"/>
      <c r="AN115" s="455"/>
      <c r="AO115" s="455"/>
      <c r="AP115" s="455"/>
      <c r="AQ115" s="455"/>
      <c r="AR115" s="607"/>
      <c r="AS115" s="55"/>
      <c r="AT115" s="69"/>
      <c r="AU115" s="59"/>
      <c r="AV115" s="59"/>
      <c r="AW115" s="59"/>
      <c r="AX115" s="59" t="str">
        <f>IF(AND(AC111=BN$16,AC115=BN$17),1,IF(OR(AC111=BM$16,AC111=BO$16,AC115=BM$17,AC115=BO$17),0,"-"))</f>
        <v>-</v>
      </c>
      <c r="AY115" s="59"/>
      <c r="AZ115" s="59"/>
      <c r="BA115" s="3"/>
    </row>
    <row r="116" spans="1:53" ht="14.1" customHeight="1" x14ac:dyDescent="0.2">
      <c r="A116" s="625"/>
      <c r="B116" s="626"/>
      <c r="C116" s="626"/>
      <c r="D116" s="626"/>
      <c r="E116" s="627"/>
      <c r="F116" s="620" t="s">
        <v>734</v>
      </c>
      <c r="G116" s="621"/>
      <c r="H116" s="621"/>
      <c r="I116" s="621"/>
      <c r="J116" s="621"/>
      <c r="K116" s="621"/>
      <c r="L116" s="621"/>
      <c r="M116" s="621"/>
      <c r="N116" s="621"/>
      <c r="O116" s="621"/>
      <c r="P116" s="621"/>
      <c r="Q116" s="621"/>
      <c r="R116" s="621"/>
      <c r="S116" s="621"/>
      <c r="T116" s="621"/>
      <c r="U116" s="621"/>
      <c r="V116" s="621"/>
      <c r="W116" s="621"/>
      <c r="X116" s="621"/>
      <c r="Y116" s="621"/>
      <c r="Z116" s="621"/>
      <c r="AA116" s="621"/>
      <c r="AB116" s="621"/>
      <c r="AC116" s="455" t="str">
        <f>IF('4.'!AT421='4.'!BL$48,BM$17,IF('4.'!AT421='4.'!BM$48,BN$17,IF('4.'!AT421='4.'!BN$48,BO$17,"-")))</f>
        <v>-</v>
      </c>
      <c r="AD116" s="455"/>
      <c r="AE116" s="455"/>
      <c r="AF116" s="455"/>
      <c r="AG116" s="455"/>
      <c r="AH116" s="455"/>
      <c r="AI116" s="455"/>
      <c r="AJ116" s="455"/>
      <c r="AK116" s="455"/>
      <c r="AL116" s="455"/>
      <c r="AM116" s="455"/>
      <c r="AN116" s="455"/>
      <c r="AO116" s="455"/>
      <c r="AP116" s="455"/>
      <c r="AQ116" s="455"/>
      <c r="AR116" s="607"/>
      <c r="AS116" s="55"/>
      <c r="AT116" s="69"/>
      <c r="AU116" s="59"/>
      <c r="AV116" s="59"/>
      <c r="AW116" s="59"/>
      <c r="AX116" s="59"/>
      <c r="AY116" s="59" t="str">
        <f>IF(AC116=BM$17,0,IF(AC116=BN$17,1,IF(AC116=BO$17,0,"-")))</f>
        <v>-</v>
      </c>
      <c r="AZ116" s="59"/>
      <c r="BA116" s="3"/>
    </row>
    <row r="117" spans="1:53" ht="14.1" customHeight="1" x14ac:dyDescent="0.2">
      <c r="A117" s="628"/>
      <c r="B117" s="629"/>
      <c r="C117" s="629"/>
      <c r="D117" s="629"/>
      <c r="E117" s="630"/>
      <c r="F117" s="620" t="s">
        <v>11</v>
      </c>
      <c r="G117" s="621"/>
      <c r="H117" s="621"/>
      <c r="I117" s="621"/>
      <c r="J117" s="621"/>
      <c r="K117" s="621"/>
      <c r="L117" s="621"/>
      <c r="M117" s="621"/>
      <c r="N117" s="621"/>
      <c r="O117" s="621"/>
      <c r="P117" s="621"/>
      <c r="Q117" s="621"/>
      <c r="R117" s="621"/>
      <c r="S117" s="621"/>
      <c r="T117" s="621"/>
      <c r="U117" s="621"/>
      <c r="V117" s="621"/>
      <c r="W117" s="621"/>
      <c r="X117" s="621"/>
      <c r="Y117" s="621"/>
      <c r="Z117" s="621"/>
      <c r="AA117" s="621"/>
      <c r="AB117" s="621"/>
      <c r="AC117" s="455" t="str">
        <f>IF('4.'!AT422='4.'!BL$48,BM$17,IF('4.'!AT422='4.'!BM$48,BN$17,IF('4.'!AT422='4.'!BN$48,BO$17,"-")))</f>
        <v>-</v>
      </c>
      <c r="AD117" s="455"/>
      <c r="AE117" s="455"/>
      <c r="AF117" s="455"/>
      <c r="AG117" s="455"/>
      <c r="AH117" s="455"/>
      <c r="AI117" s="455"/>
      <c r="AJ117" s="455"/>
      <c r="AK117" s="455"/>
      <c r="AL117" s="455"/>
      <c r="AM117" s="455"/>
      <c r="AN117" s="455"/>
      <c r="AO117" s="455"/>
      <c r="AP117" s="455"/>
      <c r="AQ117" s="455"/>
      <c r="AR117" s="607"/>
      <c r="AS117" s="55"/>
      <c r="AT117" s="69"/>
      <c r="AU117" s="59"/>
      <c r="AV117" s="59"/>
      <c r="AW117" s="59"/>
      <c r="AX117" s="59"/>
      <c r="AY117" s="59"/>
      <c r="AZ117" s="59" t="str">
        <f>IF(AC117=BM$17,0,IF(AC117=BN$17,1,IF(AC117=BO$17,0,"-")))</f>
        <v>-</v>
      </c>
      <c r="BA117" s="3"/>
    </row>
    <row r="118" spans="1:53" ht="14.1" customHeight="1" x14ac:dyDescent="0.15">
      <c r="A118" s="464" t="s">
        <v>75</v>
      </c>
      <c r="B118" s="623"/>
      <c r="C118" s="623"/>
      <c r="D118" s="623"/>
      <c r="E118" s="624"/>
      <c r="F118" s="633" t="s">
        <v>794</v>
      </c>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437" t="str">
        <f>IF('4.'!AT437='4.'!BL$48,BM$16,IF('4.'!AT437='4.'!BM$48,BN$16,IF('4.'!AT437='4.'!BN$48,BO$16,"-")))</f>
        <v>-</v>
      </c>
      <c r="AD118" s="437"/>
      <c r="AE118" s="437"/>
      <c r="AF118" s="437"/>
      <c r="AG118" s="437"/>
      <c r="AH118" s="437"/>
      <c r="AI118" s="437"/>
      <c r="AJ118" s="437"/>
      <c r="AK118" s="437"/>
      <c r="AL118" s="437"/>
      <c r="AM118" s="437"/>
      <c r="AN118" s="437"/>
      <c r="AO118" s="437"/>
      <c r="AP118" s="437"/>
      <c r="AQ118" s="437"/>
      <c r="AR118" s="438"/>
      <c r="AS118" s="55"/>
      <c r="AT118" s="69" t="str">
        <f>IF(AC118=BM$16,0,IF(AC118=BN$16,1,IF(AC118=BO$16,0,"-")))</f>
        <v>-</v>
      </c>
      <c r="AU118" s="59"/>
      <c r="AV118" s="59"/>
      <c r="AW118" s="59"/>
      <c r="AX118" s="59"/>
      <c r="AY118" s="59"/>
      <c r="AZ118" s="59"/>
      <c r="BA118" s="3"/>
    </row>
    <row r="119" spans="1:53" ht="14.1" customHeight="1" x14ac:dyDescent="0.2">
      <c r="A119" s="625"/>
      <c r="B119" s="626"/>
      <c r="C119" s="626"/>
      <c r="D119" s="626"/>
      <c r="E119" s="627"/>
      <c r="F119" s="620" t="s">
        <v>8</v>
      </c>
      <c r="G119" s="621"/>
      <c r="H119" s="621"/>
      <c r="I119" s="621"/>
      <c r="J119" s="621"/>
      <c r="K119" s="621"/>
      <c r="L119" s="621"/>
      <c r="M119" s="621"/>
      <c r="N119" s="621"/>
      <c r="O119" s="621"/>
      <c r="P119" s="621"/>
      <c r="Q119" s="621"/>
      <c r="R119" s="621"/>
      <c r="S119" s="621"/>
      <c r="T119" s="621"/>
      <c r="U119" s="621"/>
      <c r="V119" s="621"/>
      <c r="W119" s="621"/>
      <c r="X119" s="621"/>
      <c r="Y119" s="621"/>
      <c r="Z119" s="621"/>
      <c r="AA119" s="621"/>
      <c r="AB119" s="621"/>
      <c r="AC119" s="455" t="str">
        <f>IF('4.'!AT444='4.'!BL$48,BM$17,IF('4.'!AT444='4.'!BM$48,BN$17,IF('4.'!AT444='4.'!BN$48,BO$17,"-")))</f>
        <v>-</v>
      </c>
      <c r="AD119" s="455"/>
      <c r="AE119" s="455"/>
      <c r="AF119" s="455"/>
      <c r="AG119" s="455"/>
      <c r="AH119" s="455"/>
      <c r="AI119" s="455"/>
      <c r="AJ119" s="455"/>
      <c r="AK119" s="455"/>
      <c r="AL119" s="455"/>
      <c r="AM119" s="455"/>
      <c r="AN119" s="455"/>
      <c r="AO119" s="455"/>
      <c r="AP119" s="455"/>
      <c r="AQ119" s="455"/>
      <c r="AR119" s="607"/>
      <c r="AS119" s="55"/>
      <c r="AT119" s="69"/>
      <c r="AU119" s="59" t="str">
        <f>IF(AND(AC118=BN$16,AC119=BN$17),1,IF(OR(AC118=BM$16,AC118=BO$16,AC119=BM$17,AC119=BO$17),0,"-"))</f>
        <v>-</v>
      </c>
      <c r="AV119" s="59"/>
      <c r="AW119" s="59"/>
      <c r="AX119" s="59"/>
      <c r="AY119" s="59"/>
      <c r="AZ119" s="59"/>
      <c r="BA119" s="3"/>
    </row>
    <row r="120" spans="1:53" ht="14.1" customHeight="1" x14ac:dyDescent="0.2">
      <c r="A120" s="625"/>
      <c r="B120" s="626"/>
      <c r="C120" s="626"/>
      <c r="D120" s="626"/>
      <c r="E120" s="627"/>
      <c r="F120" s="620" t="s">
        <v>9</v>
      </c>
      <c r="G120" s="621"/>
      <c r="H120" s="621"/>
      <c r="I120" s="621"/>
      <c r="J120" s="621"/>
      <c r="K120" s="621"/>
      <c r="L120" s="621"/>
      <c r="M120" s="621"/>
      <c r="N120" s="621"/>
      <c r="O120" s="621"/>
      <c r="P120" s="621"/>
      <c r="Q120" s="621"/>
      <c r="R120" s="621"/>
      <c r="S120" s="621"/>
      <c r="T120" s="621"/>
      <c r="U120" s="621"/>
      <c r="V120" s="621"/>
      <c r="W120" s="621"/>
      <c r="X120" s="621"/>
      <c r="Y120" s="621"/>
      <c r="Z120" s="621"/>
      <c r="AA120" s="621"/>
      <c r="AB120" s="621"/>
      <c r="AC120" s="455" t="str">
        <f>IF('4.'!AT445='4.'!BL$48,BM$17,IF('4.'!AT445='4.'!BM$48,BN$17,IF('4.'!AT445='4.'!BN$48,BO$17,"-")))</f>
        <v>-</v>
      </c>
      <c r="AD120" s="455"/>
      <c r="AE120" s="455"/>
      <c r="AF120" s="455"/>
      <c r="AG120" s="455"/>
      <c r="AH120" s="455"/>
      <c r="AI120" s="455"/>
      <c r="AJ120" s="455"/>
      <c r="AK120" s="455"/>
      <c r="AL120" s="455"/>
      <c r="AM120" s="455"/>
      <c r="AN120" s="455"/>
      <c r="AO120" s="455"/>
      <c r="AP120" s="455"/>
      <c r="AQ120" s="455"/>
      <c r="AR120" s="607"/>
      <c r="AS120" s="55"/>
      <c r="AT120" s="69"/>
      <c r="AU120" s="59"/>
      <c r="AV120" s="59" t="str">
        <f>IF(AC120=BM$17,0,IF(AC120=BN$17,1,IF(AC120=BO$17,0,"-")))</f>
        <v>-</v>
      </c>
      <c r="AW120" s="59"/>
      <c r="AX120" s="59"/>
      <c r="AY120" s="59"/>
      <c r="AZ120" s="59"/>
      <c r="BA120" s="3"/>
    </row>
    <row r="121" spans="1:53" ht="14.1" customHeight="1" x14ac:dyDescent="0.2">
      <c r="A121" s="625"/>
      <c r="B121" s="626"/>
      <c r="C121" s="626"/>
      <c r="D121" s="626"/>
      <c r="E121" s="627"/>
      <c r="F121" s="620" t="s">
        <v>10</v>
      </c>
      <c r="G121" s="621"/>
      <c r="H121" s="621"/>
      <c r="I121" s="621"/>
      <c r="J121" s="621"/>
      <c r="K121" s="621"/>
      <c r="L121" s="621"/>
      <c r="M121" s="621"/>
      <c r="N121" s="621"/>
      <c r="O121" s="621"/>
      <c r="P121" s="621"/>
      <c r="Q121" s="621"/>
      <c r="R121" s="621"/>
      <c r="S121" s="621"/>
      <c r="T121" s="621"/>
      <c r="U121" s="621"/>
      <c r="V121" s="621"/>
      <c r="W121" s="621"/>
      <c r="X121" s="621"/>
      <c r="Y121" s="621"/>
      <c r="Z121" s="621"/>
      <c r="AA121" s="621"/>
      <c r="AB121" s="621"/>
      <c r="AC121" s="455" t="str">
        <f>IF('4.'!AT446='4.'!BL$48,BM$17,IF('4.'!AT446='4.'!BM$48,BN$17,IF('4.'!AT446='4.'!BN$48,BO$17,"-")))</f>
        <v>-</v>
      </c>
      <c r="AD121" s="455"/>
      <c r="AE121" s="455"/>
      <c r="AF121" s="455"/>
      <c r="AG121" s="455"/>
      <c r="AH121" s="455"/>
      <c r="AI121" s="455"/>
      <c r="AJ121" s="455"/>
      <c r="AK121" s="455"/>
      <c r="AL121" s="455"/>
      <c r="AM121" s="455"/>
      <c r="AN121" s="455"/>
      <c r="AO121" s="455"/>
      <c r="AP121" s="455"/>
      <c r="AQ121" s="455"/>
      <c r="AR121" s="607"/>
      <c r="AS121" s="55"/>
      <c r="AT121" s="69"/>
      <c r="AU121" s="59"/>
      <c r="AV121" s="59"/>
      <c r="AW121" s="59" t="str">
        <f>IF(AC121=BM$17,0,IF(AC121=BN$17,1,IF(AC121=BO$17,0,"-")))</f>
        <v>-</v>
      </c>
      <c r="AX121" s="59"/>
      <c r="AY121" s="59"/>
      <c r="AZ121" s="59"/>
      <c r="BA121" s="3"/>
    </row>
    <row r="122" spans="1:53" ht="14.1" customHeight="1" x14ac:dyDescent="0.2">
      <c r="A122" s="625"/>
      <c r="B122" s="626"/>
      <c r="C122" s="626"/>
      <c r="D122" s="626"/>
      <c r="E122" s="627"/>
      <c r="F122" s="620" t="s">
        <v>12</v>
      </c>
      <c r="G122" s="621"/>
      <c r="H122" s="621"/>
      <c r="I122" s="621"/>
      <c r="J122" s="621"/>
      <c r="K122" s="621"/>
      <c r="L122" s="621"/>
      <c r="M122" s="621"/>
      <c r="N122" s="621"/>
      <c r="O122" s="621"/>
      <c r="P122" s="621"/>
      <c r="Q122" s="621"/>
      <c r="R122" s="621"/>
      <c r="S122" s="621"/>
      <c r="T122" s="621"/>
      <c r="U122" s="621"/>
      <c r="V122" s="621"/>
      <c r="W122" s="621"/>
      <c r="X122" s="621"/>
      <c r="Y122" s="621"/>
      <c r="Z122" s="621"/>
      <c r="AA122" s="621"/>
      <c r="AB122" s="621"/>
      <c r="AC122" s="455" t="str">
        <f>IF('4.'!AT447='4.'!BL$48,BM$17,IF('4.'!AT447='4.'!BM$48,BN$17,IF('4.'!AT447='4.'!BN$48,BO$17,"-")))</f>
        <v>-</v>
      </c>
      <c r="AD122" s="455"/>
      <c r="AE122" s="455"/>
      <c r="AF122" s="455"/>
      <c r="AG122" s="455"/>
      <c r="AH122" s="455"/>
      <c r="AI122" s="455"/>
      <c r="AJ122" s="455"/>
      <c r="AK122" s="455"/>
      <c r="AL122" s="455"/>
      <c r="AM122" s="455"/>
      <c r="AN122" s="455"/>
      <c r="AO122" s="455"/>
      <c r="AP122" s="455"/>
      <c r="AQ122" s="455"/>
      <c r="AR122" s="607"/>
      <c r="AS122" s="55"/>
      <c r="AT122" s="69"/>
      <c r="AU122" s="59"/>
      <c r="AV122" s="59"/>
      <c r="AW122" s="59"/>
      <c r="AX122" s="59" t="str">
        <f>IF(AND(AC118=BN$16,AC122=BN$17),1,IF(OR(AC118=BM$16,AC118=BO$16,AC122=BM$17,AC122=BO$17),0,"-"))</f>
        <v>-</v>
      </c>
      <c r="AY122" s="59"/>
      <c r="AZ122" s="59"/>
      <c r="BA122" s="3"/>
    </row>
    <row r="123" spans="1:53" ht="14.1" customHeight="1" x14ac:dyDescent="0.2">
      <c r="A123" s="625"/>
      <c r="B123" s="626"/>
      <c r="C123" s="626"/>
      <c r="D123" s="626"/>
      <c r="E123" s="627"/>
      <c r="F123" s="620" t="s">
        <v>734</v>
      </c>
      <c r="G123" s="621"/>
      <c r="H123" s="621"/>
      <c r="I123" s="621"/>
      <c r="J123" s="621"/>
      <c r="K123" s="621"/>
      <c r="L123" s="621"/>
      <c r="M123" s="621"/>
      <c r="N123" s="621"/>
      <c r="O123" s="621"/>
      <c r="P123" s="621"/>
      <c r="Q123" s="621"/>
      <c r="R123" s="621"/>
      <c r="S123" s="621"/>
      <c r="T123" s="621"/>
      <c r="U123" s="621"/>
      <c r="V123" s="621"/>
      <c r="W123" s="621"/>
      <c r="X123" s="621"/>
      <c r="Y123" s="621"/>
      <c r="Z123" s="621"/>
      <c r="AA123" s="621"/>
      <c r="AB123" s="621"/>
      <c r="AC123" s="455" t="str">
        <f>IF('4.'!AT448='4.'!BL$48,BM$17,IF('4.'!AT448='4.'!BM$48,BN$17,IF('4.'!AT448='4.'!BN$48,BO$17,"-")))</f>
        <v>-</v>
      </c>
      <c r="AD123" s="455"/>
      <c r="AE123" s="455"/>
      <c r="AF123" s="455"/>
      <c r="AG123" s="455"/>
      <c r="AH123" s="455"/>
      <c r="AI123" s="455"/>
      <c r="AJ123" s="455"/>
      <c r="AK123" s="455"/>
      <c r="AL123" s="455"/>
      <c r="AM123" s="455"/>
      <c r="AN123" s="455"/>
      <c r="AO123" s="455"/>
      <c r="AP123" s="455"/>
      <c r="AQ123" s="455"/>
      <c r="AR123" s="607"/>
      <c r="AS123" s="55"/>
      <c r="AT123" s="69"/>
      <c r="AU123" s="59"/>
      <c r="AV123" s="59"/>
      <c r="AW123" s="59"/>
      <c r="AX123" s="59"/>
      <c r="AY123" s="59" t="str">
        <f>IF(AC123=BM$17,0,IF(AC123=BN$17,1,IF(AC123=BO$17,0,"-")))</f>
        <v>-</v>
      </c>
      <c r="AZ123" s="59"/>
      <c r="BA123" s="3"/>
    </row>
    <row r="124" spans="1:53" ht="14.1" customHeight="1" x14ac:dyDescent="0.2">
      <c r="A124" s="628"/>
      <c r="B124" s="629"/>
      <c r="C124" s="629"/>
      <c r="D124" s="629"/>
      <c r="E124" s="630"/>
      <c r="F124" s="620" t="s">
        <v>11</v>
      </c>
      <c r="G124" s="621"/>
      <c r="H124" s="621"/>
      <c r="I124" s="621"/>
      <c r="J124" s="621"/>
      <c r="K124" s="621"/>
      <c r="L124" s="621"/>
      <c r="M124" s="621"/>
      <c r="N124" s="621"/>
      <c r="O124" s="621"/>
      <c r="P124" s="621"/>
      <c r="Q124" s="621"/>
      <c r="R124" s="621"/>
      <c r="S124" s="621"/>
      <c r="T124" s="621"/>
      <c r="U124" s="621"/>
      <c r="V124" s="621"/>
      <c r="W124" s="621"/>
      <c r="X124" s="621"/>
      <c r="Y124" s="621"/>
      <c r="Z124" s="621"/>
      <c r="AA124" s="621"/>
      <c r="AB124" s="621"/>
      <c r="AC124" s="455" t="str">
        <f>IF('4.'!AT449='4.'!BL$48,BM$17,IF('4.'!AT449='4.'!BM$48,BN$17,IF('4.'!AT449='4.'!BN$48,BO$17,"-")))</f>
        <v>-</v>
      </c>
      <c r="AD124" s="455"/>
      <c r="AE124" s="455"/>
      <c r="AF124" s="455"/>
      <c r="AG124" s="455"/>
      <c r="AH124" s="455"/>
      <c r="AI124" s="455"/>
      <c r="AJ124" s="455"/>
      <c r="AK124" s="455"/>
      <c r="AL124" s="455"/>
      <c r="AM124" s="455"/>
      <c r="AN124" s="455"/>
      <c r="AO124" s="455"/>
      <c r="AP124" s="455"/>
      <c r="AQ124" s="455"/>
      <c r="AR124" s="607"/>
      <c r="AS124" s="55"/>
      <c r="AT124" s="69"/>
      <c r="AU124" s="59"/>
      <c r="AV124" s="59"/>
      <c r="AW124" s="59"/>
      <c r="AX124" s="59"/>
      <c r="AY124" s="59"/>
      <c r="AZ124" s="59" t="str">
        <f>IF(AC124=BM$17,0,IF(AC124=BN$17,1,IF(AC124=BO$17,0,"-")))</f>
        <v>-</v>
      </c>
      <c r="BA124" s="3"/>
    </row>
    <row r="125" spans="1:53" ht="20.100000000000001" customHeight="1" x14ac:dyDescent="0.2">
      <c r="A125" s="511" t="s">
        <v>798</v>
      </c>
      <c r="B125" s="511"/>
      <c r="C125" s="511"/>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c r="AC125" s="511"/>
      <c r="AD125" s="511"/>
      <c r="AE125" s="511"/>
      <c r="AF125" s="511"/>
      <c r="AG125" s="511"/>
      <c r="AH125" s="511"/>
      <c r="AI125" s="511"/>
      <c r="AJ125" s="511"/>
      <c r="AK125" s="511"/>
      <c r="AL125" s="511"/>
      <c r="AM125" s="511"/>
      <c r="AN125" s="511"/>
      <c r="AO125" s="511"/>
      <c r="AP125" s="511"/>
      <c r="AQ125" s="511"/>
      <c r="AR125" s="622"/>
      <c r="AS125" s="60"/>
      <c r="AT125" s="69"/>
      <c r="AU125" s="59"/>
      <c r="AV125" s="59"/>
      <c r="AW125" s="59"/>
      <c r="AX125" s="59"/>
      <c r="AY125" s="59"/>
      <c r="AZ125" s="59"/>
      <c r="BA125" s="3"/>
    </row>
    <row r="126" spans="1:53" ht="14.1" customHeight="1" x14ac:dyDescent="0.15">
      <c r="A126" s="464" t="s">
        <v>73</v>
      </c>
      <c r="B126" s="623"/>
      <c r="C126" s="623"/>
      <c r="D126" s="623"/>
      <c r="E126" s="624"/>
      <c r="F126" s="633" t="s">
        <v>794</v>
      </c>
      <c r="G126" s="634"/>
      <c r="H126" s="634"/>
      <c r="I126" s="634"/>
      <c r="J126" s="634"/>
      <c r="K126" s="634"/>
      <c r="L126" s="634"/>
      <c r="M126" s="634"/>
      <c r="N126" s="634"/>
      <c r="O126" s="634"/>
      <c r="P126" s="634"/>
      <c r="Q126" s="634"/>
      <c r="R126" s="634"/>
      <c r="S126" s="634"/>
      <c r="T126" s="634"/>
      <c r="U126" s="634"/>
      <c r="V126" s="634"/>
      <c r="W126" s="634"/>
      <c r="X126" s="634"/>
      <c r="Y126" s="634"/>
      <c r="Z126" s="634"/>
      <c r="AA126" s="634"/>
      <c r="AB126" s="634"/>
      <c r="AC126" s="437" t="str">
        <f>IF('4.'!AT467='4.'!BL$48,BM$16,IF('4.'!AT467='4.'!BM$48,BN$16,IF('4.'!AT467='4.'!BN$48,BO$16,"-")))</f>
        <v>-</v>
      </c>
      <c r="AD126" s="437"/>
      <c r="AE126" s="437"/>
      <c r="AF126" s="437"/>
      <c r="AG126" s="437"/>
      <c r="AH126" s="437"/>
      <c r="AI126" s="437"/>
      <c r="AJ126" s="437"/>
      <c r="AK126" s="437"/>
      <c r="AL126" s="437"/>
      <c r="AM126" s="437"/>
      <c r="AN126" s="437"/>
      <c r="AO126" s="437"/>
      <c r="AP126" s="437"/>
      <c r="AQ126" s="437"/>
      <c r="AR126" s="438"/>
      <c r="AS126" s="55"/>
      <c r="AT126" s="69" t="str">
        <f>IF(AC126=BM$16,0,IF(AC126=BN$16,1,IF(AC126=BO$16,0,"-")))</f>
        <v>-</v>
      </c>
      <c r="AU126" s="59"/>
      <c r="AV126" s="59"/>
      <c r="AW126" s="59"/>
      <c r="AX126" s="59"/>
      <c r="AY126" s="59"/>
      <c r="AZ126" s="59"/>
      <c r="BA126" s="3"/>
    </row>
    <row r="127" spans="1:53" ht="14.1" customHeight="1" x14ac:dyDescent="0.2">
      <c r="A127" s="625"/>
      <c r="B127" s="626"/>
      <c r="C127" s="626"/>
      <c r="D127" s="626"/>
      <c r="E127" s="627"/>
      <c r="F127" s="620" t="s">
        <v>8</v>
      </c>
      <c r="G127" s="621"/>
      <c r="H127" s="621"/>
      <c r="I127" s="621"/>
      <c r="J127" s="621"/>
      <c r="K127" s="621"/>
      <c r="L127" s="621"/>
      <c r="M127" s="621"/>
      <c r="N127" s="621"/>
      <c r="O127" s="621"/>
      <c r="P127" s="621"/>
      <c r="Q127" s="621"/>
      <c r="R127" s="621"/>
      <c r="S127" s="621"/>
      <c r="T127" s="621"/>
      <c r="U127" s="621"/>
      <c r="V127" s="621"/>
      <c r="W127" s="621"/>
      <c r="X127" s="621"/>
      <c r="Y127" s="621"/>
      <c r="Z127" s="621"/>
      <c r="AA127" s="621"/>
      <c r="AB127" s="621"/>
      <c r="AC127" s="455" t="str">
        <f>IF('4.'!AT474='4.'!BL$48,BM$17,IF('4.'!AT474='4.'!BM$48,BN$17,IF('4.'!AT474='4.'!BN$48,BO$17,"-")))</f>
        <v>-</v>
      </c>
      <c r="AD127" s="455"/>
      <c r="AE127" s="455"/>
      <c r="AF127" s="455"/>
      <c r="AG127" s="455"/>
      <c r="AH127" s="455"/>
      <c r="AI127" s="455"/>
      <c r="AJ127" s="455"/>
      <c r="AK127" s="455"/>
      <c r="AL127" s="455"/>
      <c r="AM127" s="455"/>
      <c r="AN127" s="455"/>
      <c r="AO127" s="455"/>
      <c r="AP127" s="455"/>
      <c r="AQ127" s="455"/>
      <c r="AR127" s="607"/>
      <c r="AS127" s="55"/>
      <c r="AT127" s="69"/>
      <c r="AU127" s="59" t="str">
        <f>IF(AND(AC126=BN$16,AC127=BN$17),1,IF(OR(AC126=BM$16,AC126=BO$16,AC127=BM$17,AC127=BO$17),0,"-"))</f>
        <v>-</v>
      </c>
      <c r="AV127" s="59"/>
      <c r="AW127" s="59"/>
      <c r="AX127" s="59"/>
      <c r="AY127" s="59"/>
      <c r="AZ127" s="59"/>
      <c r="BA127" s="3"/>
    </row>
    <row r="128" spans="1:53" ht="14.1" customHeight="1" x14ac:dyDescent="0.2">
      <c r="A128" s="625"/>
      <c r="B128" s="626"/>
      <c r="C128" s="626"/>
      <c r="D128" s="626"/>
      <c r="E128" s="627"/>
      <c r="F128" s="620" t="s">
        <v>9</v>
      </c>
      <c r="G128" s="621"/>
      <c r="H128" s="621"/>
      <c r="I128" s="621"/>
      <c r="J128" s="621"/>
      <c r="K128" s="621"/>
      <c r="L128" s="621"/>
      <c r="M128" s="621"/>
      <c r="N128" s="621"/>
      <c r="O128" s="621"/>
      <c r="P128" s="621"/>
      <c r="Q128" s="621"/>
      <c r="R128" s="621"/>
      <c r="S128" s="621"/>
      <c r="T128" s="621"/>
      <c r="U128" s="621"/>
      <c r="V128" s="621"/>
      <c r="W128" s="621"/>
      <c r="X128" s="621"/>
      <c r="Y128" s="621"/>
      <c r="Z128" s="621"/>
      <c r="AA128" s="621"/>
      <c r="AB128" s="621"/>
      <c r="AC128" s="455" t="str">
        <f>IF('4.'!AT475='4.'!BL$48,BM$17,IF('4.'!AT475='4.'!BM$48,BN$17,IF('4.'!AT475='4.'!BN$48,BO$17,"-")))</f>
        <v>-</v>
      </c>
      <c r="AD128" s="455"/>
      <c r="AE128" s="455"/>
      <c r="AF128" s="455"/>
      <c r="AG128" s="455"/>
      <c r="AH128" s="455"/>
      <c r="AI128" s="455"/>
      <c r="AJ128" s="455"/>
      <c r="AK128" s="455"/>
      <c r="AL128" s="455"/>
      <c r="AM128" s="455"/>
      <c r="AN128" s="455"/>
      <c r="AO128" s="455"/>
      <c r="AP128" s="455"/>
      <c r="AQ128" s="455"/>
      <c r="AR128" s="607"/>
      <c r="AS128" s="55"/>
      <c r="AT128" s="69"/>
      <c r="AU128" s="59"/>
      <c r="AV128" s="59" t="str">
        <f>IF(AC128=BM$17,0,IF(AC128=BN$17,1,IF(AC128=BO$17,0,"-")))</f>
        <v>-</v>
      </c>
      <c r="AW128" s="59"/>
      <c r="AX128" s="59"/>
      <c r="AY128" s="59"/>
      <c r="AZ128" s="59"/>
      <c r="BA128" s="3"/>
    </row>
    <row r="129" spans="1:53" ht="14.1" customHeight="1" x14ac:dyDescent="0.2">
      <c r="A129" s="625"/>
      <c r="B129" s="626"/>
      <c r="C129" s="626"/>
      <c r="D129" s="626"/>
      <c r="E129" s="627"/>
      <c r="F129" s="620" t="s">
        <v>10</v>
      </c>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455" t="str">
        <f>IF('4.'!AT476='4.'!BL$48,BM$17,IF('4.'!AT476='4.'!BM$48,BN$17,IF('4.'!AT476='4.'!BN$48,BO$17,"-")))</f>
        <v>-</v>
      </c>
      <c r="AD129" s="455"/>
      <c r="AE129" s="455"/>
      <c r="AF129" s="455"/>
      <c r="AG129" s="455"/>
      <c r="AH129" s="455"/>
      <c r="AI129" s="455"/>
      <c r="AJ129" s="455"/>
      <c r="AK129" s="455"/>
      <c r="AL129" s="455"/>
      <c r="AM129" s="455"/>
      <c r="AN129" s="455"/>
      <c r="AO129" s="455"/>
      <c r="AP129" s="455"/>
      <c r="AQ129" s="455"/>
      <c r="AR129" s="607"/>
      <c r="AS129" s="55"/>
      <c r="AT129" s="69"/>
      <c r="AU129" s="59"/>
      <c r="AV129" s="59"/>
      <c r="AW129" s="59" t="str">
        <f>IF(AC129=BM$17,0,IF(AC129=BN$17,1,IF(AC129=BO$17,0,"-")))</f>
        <v>-</v>
      </c>
      <c r="AX129" s="59"/>
      <c r="AY129" s="59"/>
      <c r="AZ129" s="59"/>
      <c r="BA129" s="3"/>
    </row>
    <row r="130" spans="1:53" ht="14.1" customHeight="1" x14ac:dyDescent="0.2">
      <c r="A130" s="625"/>
      <c r="B130" s="626"/>
      <c r="C130" s="626"/>
      <c r="D130" s="626"/>
      <c r="E130" s="627"/>
      <c r="F130" s="620" t="s">
        <v>12</v>
      </c>
      <c r="G130" s="621"/>
      <c r="H130" s="621"/>
      <c r="I130" s="621"/>
      <c r="J130" s="621"/>
      <c r="K130" s="621"/>
      <c r="L130" s="621"/>
      <c r="M130" s="621"/>
      <c r="N130" s="621"/>
      <c r="O130" s="621"/>
      <c r="P130" s="621"/>
      <c r="Q130" s="621"/>
      <c r="R130" s="621"/>
      <c r="S130" s="621"/>
      <c r="T130" s="621"/>
      <c r="U130" s="621"/>
      <c r="V130" s="621"/>
      <c r="W130" s="621"/>
      <c r="X130" s="621"/>
      <c r="Y130" s="621"/>
      <c r="Z130" s="621"/>
      <c r="AA130" s="621"/>
      <c r="AB130" s="621"/>
      <c r="AC130" s="455" t="str">
        <f>IF('4.'!AT477='4.'!BL$48,BM$17,IF('4.'!AT477='4.'!BM$48,BN$17,IF('4.'!AT477='4.'!BN$48,BO$17,"-")))</f>
        <v>-</v>
      </c>
      <c r="AD130" s="455"/>
      <c r="AE130" s="455"/>
      <c r="AF130" s="455"/>
      <c r="AG130" s="455"/>
      <c r="AH130" s="455"/>
      <c r="AI130" s="455"/>
      <c r="AJ130" s="455"/>
      <c r="AK130" s="455"/>
      <c r="AL130" s="455"/>
      <c r="AM130" s="455"/>
      <c r="AN130" s="455"/>
      <c r="AO130" s="455"/>
      <c r="AP130" s="455"/>
      <c r="AQ130" s="455"/>
      <c r="AR130" s="607"/>
      <c r="AS130" s="55"/>
      <c r="AT130" s="69"/>
      <c r="AU130" s="59"/>
      <c r="AV130" s="59"/>
      <c r="AW130" s="59"/>
      <c r="AX130" s="59" t="str">
        <f>IF(AND(AC126=BN$16,AC130=BN$17),1,IF(OR(AC126=BM$16,AC126=BO$16,AC130=BM$17,AC130=BO$17),0,"-"))</f>
        <v>-</v>
      </c>
      <c r="AY130" s="59"/>
      <c r="AZ130" s="59"/>
      <c r="BA130" s="3"/>
    </row>
    <row r="131" spans="1:53" ht="14.1" customHeight="1" x14ac:dyDescent="0.2">
      <c r="A131" s="625"/>
      <c r="B131" s="626"/>
      <c r="C131" s="626"/>
      <c r="D131" s="626"/>
      <c r="E131" s="627"/>
      <c r="F131" s="620" t="s">
        <v>734</v>
      </c>
      <c r="G131" s="621"/>
      <c r="H131" s="621"/>
      <c r="I131" s="621"/>
      <c r="J131" s="621"/>
      <c r="K131" s="621"/>
      <c r="L131" s="621"/>
      <c r="M131" s="621"/>
      <c r="N131" s="621"/>
      <c r="O131" s="621"/>
      <c r="P131" s="621"/>
      <c r="Q131" s="621"/>
      <c r="R131" s="621"/>
      <c r="S131" s="621"/>
      <c r="T131" s="621"/>
      <c r="U131" s="621"/>
      <c r="V131" s="621"/>
      <c r="W131" s="621"/>
      <c r="X131" s="621"/>
      <c r="Y131" s="621"/>
      <c r="Z131" s="621"/>
      <c r="AA131" s="621"/>
      <c r="AB131" s="621"/>
      <c r="AC131" s="455" t="str">
        <f>IF('4.'!AT478='4.'!BL$48,BM$17,IF('4.'!AT478='4.'!BM$48,BN$17,IF('4.'!AT478='4.'!BN$48,BO$17,"-")))</f>
        <v>-</v>
      </c>
      <c r="AD131" s="455"/>
      <c r="AE131" s="455"/>
      <c r="AF131" s="455"/>
      <c r="AG131" s="455"/>
      <c r="AH131" s="455"/>
      <c r="AI131" s="455"/>
      <c r="AJ131" s="455"/>
      <c r="AK131" s="455"/>
      <c r="AL131" s="455"/>
      <c r="AM131" s="455"/>
      <c r="AN131" s="455"/>
      <c r="AO131" s="455"/>
      <c r="AP131" s="455"/>
      <c r="AQ131" s="455"/>
      <c r="AR131" s="607"/>
      <c r="AS131" s="55"/>
      <c r="AT131" s="69"/>
      <c r="AU131" s="59"/>
      <c r="AV131" s="59"/>
      <c r="AW131" s="59"/>
      <c r="AX131" s="59"/>
      <c r="AY131" s="59" t="str">
        <f>IF(AC131=BM$17,0,IF(AC131=BN$17,1,IF(AC131=BO$17,0,"-")))</f>
        <v>-</v>
      </c>
      <c r="AZ131" s="59"/>
      <c r="BA131" s="3"/>
    </row>
    <row r="132" spans="1:53" ht="14.1" customHeight="1" x14ac:dyDescent="0.2">
      <c r="A132" s="628"/>
      <c r="B132" s="629"/>
      <c r="C132" s="629"/>
      <c r="D132" s="629"/>
      <c r="E132" s="630"/>
      <c r="F132" s="620" t="s">
        <v>11</v>
      </c>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455" t="str">
        <f>IF('4.'!AT479='4.'!BL$48,BM$17,IF('4.'!AT479='4.'!BM$48,BN$17,IF('4.'!AT479='4.'!BN$48,BO$17,"-")))</f>
        <v>-</v>
      </c>
      <c r="AD132" s="455"/>
      <c r="AE132" s="455"/>
      <c r="AF132" s="455"/>
      <c r="AG132" s="455"/>
      <c r="AH132" s="455"/>
      <c r="AI132" s="455"/>
      <c r="AJ132" s="455"/>
      <c r="AK132" s="455"/>
      <c r="AL132" s="455"/>
      <c r="AM132" s="455"/>
      <c r="AN132" s="455"/>
      <c r="AO132" s="455"/>
      <c r="AP132" s="455"/>
      <c r="AQ132" s="455"/>
      <c r="AR132" s="607"/>
      <c r="AS132" s="55"/>
      <c r="AT132" s="69"/>
      <c r="AU132" s="59"/>
      <c r="AV132" s="59"/>
      <c r="AW132" s="59"/>
      <c r="AX132" s="59"/>
      <c r="AY132" s="59"/>
      <c r="AZ132" s="59" t="str">
        <f>IF(AC132=BM$17,0,IF(AC132=BN$17,1,IF(AC132=BO$17,0,"-")))</f>
        <v>-</v>
      </c>
      <c r="BA132" s="3"/>
    </row>
    <row r="133" spans="1:53" ht="14.1" customHeight="1" x14ac:dyDescent="0.15">
      <c r="A133" s="464" t="s">
        <v>74</v>
      </c>
      <c r="B133" s="623"/>
      <c r="C133" s="623"/>
      <c r="D133" s="623"/>
      <c r="E133" s="624"/>
      <c r="F133" s="633" t="s">
        <v>794</v>
      </c>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437" t="str">
        <f>IF('4.'!AT494='4.'!BL$48,BM$16,IF('4.'!AT494='4.'!BM$48,BN$16,IF('4.'!AT494='4.'!BN$48,BO$16,"-")))</f>
        <v>-</v>
      </c>
      <c r="AD133" s="437"/>
      <c r="AE133" s="437"/>
      <c r="AF133" s="437"/>
      <c r="AG133" s="437"/>
      <c r="AH133" s="437"/>
      <c r="AI133" s="437"/>
      <c r="AJ133" s="437"/>
      <c r="AK133" s="437"/>
      <c r="AL133" s="437"/>
      <c r="AM133" s="437"/>
      <c r="AN133" s="437"/>
      <c r="AO133" s="437"/>
      <c r="AP133" s="437"/>
      <c r="AQ133" s="437"/>
      <c r="AR133" s="438"/>
      <c r="AS133" s="55"/>
      <c r="AT133" s="69" t="str">
        <f>IF(AC133=BM$16,0,IF(AC133=BN$16,1,IF(AC133=BO$16,0,"-")))</f>
        <v>-</v>
      </c>
      <c r="AU133" s="59"/>
      <c r="AV133" s="59"/>
      <c r="AW133" s="59"/>
      <c r="AX133" s="59"/>
      <c r="AY133" s="59"/>
      <c r="AZ133" s="59"/>
      <c r="BA133" s="3"/>
    </row>
    <row r="134" spans="1:53" ht="14.1" customHeight="1" x14ac:dyDescent="0.2">
      <c r="A134" s="625"/>
      <c r="B134" s="626"/>
      <c r="C134" s="626"/>
      <c r="D134" s="626"/>
      <c r="E134" s="627"/>
      <c r="F134" s="620" t="s">
        <v>8</v>
      </c>
      <c r="G134" s="621"/>
      <c r="H134" s="621"/>
      <c r="I134" s="621"/>
      <c r="J134" s="621"/>
      <c r="K134" s="621"/>
      <c r="L134" s="621"/>
      <c r="M134" s="621"/>
      <c r="N134" s="621"/>
      <c r="O134" s="621"/>
      <c r="P134" s="621"/>
      <c r="Q134" s="621"/>
      <c r="R134" s="621"/>
      <c r="S134" s="621"/>
      <c r="T134" s="621"/>
      <c r="U134" s="621"/>
      <c r="V134" s="621"/>
      <c r="W134" s="621"/>
      <c r="X134" s="621"/>
      <c r="Y134" s="621"/>
      <c r="Z134" s="621"/>
      <c r="AA134" s="621"/>
      <c r="AB134" s="621"/>
      <c r="AC134" s="455" t="str">
        <f>IF('4.'!AT501='4.'!BL$48,BM$17,IF('4.'!AT501='4.'!BM$48,BN$17,IF('4.'!AT501='4.'!BN$48,BO$17,"-")))</f>
        <v>-</v>
      </c>
      <c r="AD134" s="455"/>
      <c r="AE134" s="455"/>
      <c r="AF134" s="455"/>
      <c r="AG134" s="455"/>
      <c r="AH134" s="455"/>
      <c r="AI134" s="455"/>
      <c r="AJ134" s="455"/>
      <c r="AK134" s="455"/>
      <c r="AL134" s="455"/>
      <c r="AM134" s="455"/>
      <c r="AN134" s="455"/>
      <c r="AO134" s="455"/>
      <c r="AP134" s="455"/>
      <c r="AQ134" s="455"/>
      <c r="AR134" s="607"/>
      <c r="AS134" s="55"/>
      <c r="AT134" s="69"/>
      <c r="AU134" s="59" t="str">
        <f>IF(AND(AC133=BN$16,AC134=BN$17),1,IF(OR(AC133=BM$16,AC133=BO$16,AC134=BM$17,AC134=BO$17),0,"-"))</f>
        <v>-</v>
      </c>
      <c r="AV134" s="59"/>
      <c r="AW134" s="59"/>
      <c r="AX134" s="59"/>
      <c r="AY134" s="59"/>
      <c r="AZ134" s="59"/>
      <c r="BA134" s="3"/>
    </row>
    <row r="135" spans="1:53" ht="14.1" customHeight="1" x14ac:dyDescent="0.2">
      <c r="A135" s="625"/>
      <c r="B135" s="626"/>
      <c r="C135" s="626"/>
      <c r="D135" s="626"/>
      <c r="E135" s="627"/>
      <c r="F135" s="620" t="s">
        <v>9</v>
      </c>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455" t="str">
        <f>IF('4.'!AT502='4.'!BL$48,BM$17,IF('4.'!AT502='4.'!BM$48,BN$17,IF('4.'!AT502='4.'!BN$48,BO$17,"-")))</f>
        <v>-</v>
      </c>
      <c r="AD135" s="455"/>
      <c r="AE135" s="455"/>
      <c r="AF135" s="455"/>
      <c r="AG135" s="455"/>
      <c r="AH135" s="455"/>
      <c r="AI135" s="455"/>
      <c r="AJ135" s="455"/>
      <c r="AK135" s="455"/>
      <c r="AL135" s="455"/>
      <c r="AM135" s="455"/>
      <c r="AN135" s="455"/>
      <c r="AO135" s="455"/>
      <c r="AP135" s="455"/>
      <c r="AQ135" s="455"/>
      <c r="AR135" s="607"/>
      <c r="AS135" s="55"/>
      <c r="AT135" s="69"/>
      <c r="AU135" s="59"/>
      <c r="AV135" s="59" t="str">
        <f>IF(AC135=BM$17,0,IF(AC135=BN$17,1,IF(AC135=BO$17,0,"-")))</f>
        <v>-</v>
      </c>
      <c r="AW135" s="59"/>
      <c r="AX135" s="59"/>
      <c r="AY135" s="59"/>
      <c r="AZ135" s="59"/>
      <c r="BA135" s="3"/>
    </row>
    <row r="136" spans="1:53" ht="14.1" customHeight="1" x14ac:dyDescent="0.2">
      <c r="A136" s="625"/>
      <c r="B136" s="626"/>
      <c r="C136" s="626"/>
      <c r="D136" s="626"/>
      <c r="E136" s="627"/>
      <c r="F136" s="620" t="s">
        <v>10</v>
      </c>
      <c r="G136" s="621"/>
      <c r="H136" s="621"/>
      <c r="I136" s="621"/>
      <c r="J136" s="621"/>
      <c r="K136" s="621"/>
      <c r="L136" s="621"/>
      <c r="M136" s="621"/>
      <c r="N136" s="621"/>
      <c r="O136" s="621"/>
      <c r="P136" s="621"/>
      <c r="Q136" s="621"/>
      <c r="R136" s="621"/>
      <c r="S136" s="621"/>
      <c r="T136" s="621"/>
      <c r="U136" s="621"/>
      <c r="V136" s="621"/>
      <c r="W136" s="621"/>
      <c r="X136" s="621"/>
      <c r="Y136" s="621"/>
      <c r="Z136" s="621"/>
      <c r="AA136" s="621"/>
      <c r="AB136" s="621"/>
      <c r="AC136" s="455" t="str">
        <f>IF('4.'!AT503='4.'!BL$48,BM$17,IF('4.'!AT503='4.'!BM$48,BN$17,IF('4.'!AT503='4.'!BN$48,BO$17,"-")))</f>
        <v>-</v>
      </c>
      <c r="AD136" s="455"/>
      <c r="AE136" s="455"/>
      <c r="AF136" s="455"/>
      <c r="AG136" s="455"/>
      <c r="AH136" s="455"/>
      <c r="AI136" s="455"/>
      <c r="AJ136" s="455"/>
      <c r="AK136" s="455"/>
      <c r="AL136" s="455"/>
      <c r="AM136" s="455"/>
      <c r="AN136" s="455"/>
      <c r="AO136" s="455"/>
      <c r="AP136" s="455"/>
      <c r="AQ136" s="455"/>
      <c r="AR136" s="607"/>
      <c r="AS136" s="55"/>
      <c r="AT136" s="69"/>
      <c r="AU136" s="59"/>
      <c r="AV136" s="59"/>
      <c r="AW136" s="59" t="str">
        <f>IF(AC136=BM$17,0,IF(AC136=BN$17,1,IF(AC136=BO$17,0,"-")))</f>
        <v>-</v>
      </c>
      <c r="AX136" s="59"/>
      <c r="AY136" s="59"/>
      <c r="AZ136" s="59"/>
      <c r="BA136" s="3"/>
    </row>
    <row r="137" spans="1:53" ht="14.1" customHeight="1" x14ac:dyDescent="0.2">
      <c r="A137" s="625"/>
      <c r="B137" s="626"/>
      <c r="C137" s="626"/>
      <c r="D137" s="626"/>
      <c r="E137" s="627"/>
      <c r="F137" s="620" t="s">
        <v>12</v>
      </c>
      <c r="G137" s="621"/>
      <c r="H137" s="621"/>
      <c r="I137" s="621"/>
      <c r="J137" s="621"/>
      <c r="K137" s="621"/>
      <c r="L137" s="621"/>
      <c r="M137" s="621"/>
      <c r="N137" s="621"/>
      <c r="O137" s="621"/>
      <c r="P137" s="621"/>
      <c r="Q137" s="621"/>
      <c r="R137" s="621"/>
      <c r="S137" s="621"/>
      <c r="T137" s="621"/>
      <c r="U137" s="621"/>
      <c r="V137" s="621"/>
      <c r="W137" s="621"/>
      <c r="X137" s="621"/>
      <c r="Y137" s="621"/>
      <c r="Z137" s="621"/>
      <c r="AA137" s="621"/>
      <c r="AB137" s="621"/>
      <c r="AC137" s="455" t="str">
        <f>IF('4.'!AT504='4.'!BL$48,BM$17,IF('4.'!AT504='4.'!BM$48,BN$17,IF('4.'!AT504='4.'!BN$48,BO$17,"-")))</f>
        <v>-</v>
      </c>
      <c r="AD137" s="455"/>
      <c r="AE137" s="455"/>
      <c r="AF137" s="455"/>
      <c r="AG137" s="455"/>
      <c r="AH137" s="455"/>
      <c r="AI137" s="455"/>
      <c r="AJ137" s="455"/>
      <c r="AK137" s="455"/>
      <c r="AL137" s="455"/>
      <c r="AM137" s="455"/>
      <c r="AN137" s="455"/>
      <c r="AO137" s="455"/>
      <c r="AP137" s="455"/>
      <c r="AQ137" s="455"/>
      <c r="AR137" s="607"/>
      <c r="AS137" s="55"/>
      <c r="AT137" s="69"/>
      <c r="AU137" s="59"/>
      <c r="AV137" s="59"/>
      <c r="AW137" s="59"/>
      <c r="AX137" s="59" t="str">
        <f>IF(AND(AC133=BN$16,AC137=BN$17),1,IF(OR(AC133=BM$16,AC133=BO$16,AC137=BM$17,AC137=BO$17),0,"-"))</f>
        <v>-</v>
      </c>
      <c r="AY137" s="59"/>
      <c r="AZ137" s="59"/>
      <c r="BA137" s="3"/>
    </row>
    <row r="138" spans="1:53" ht="14.1" customHeight="1" x14ac:dyDescent="0.2">
      <c r="A138" s="625"/>
      <c r="B138" s="626"/>
      <c r="C138" s="626"/>
      <c r="D138" s="626"/>
      <c r="E138" s="627"/>
      <c r="F138" s="620" t="s">
        <v>734</v>
      </c>
      <c r="G138" s="621"/>
      <c r="H138" s="621"/>
      <c r="I138" s="621"/>
      <c r="J138" s="621"/>
      <c r="K138" s="621"/>
      <c r="L138" s="621"/>
      <c r="M138" s="621"/>
      <c r="N138" s="621"/>
      <c r="O138" s="621"/>
      <c r="P138" s="621"/>
      <c r="Q138" s="621"/>
      <c r="R138" s="621"/>
      <c r="S138" s="621"/>
      <c r="T138" s="621"/>
      <c r="U138" s="621"/>
      <c r="V138" s="621"/>
      <c r="W138" s="621"/>
      <c r="X138" s="621"/>
      <c r="Y138" s="621"/>
      <c r="Z138" s="621"/>
      <c r="AA138" s="621"/>
      <c r="AB138" s="621"/>
      <c r="AC138" s="455" t="str">
        <f>IF('4.'!AT505='4.'!BL$48,BM$17,IF('4.'!AT505='4.'!BM$48,BN$17,IF('4.'!AT505='4.'!BN$48,BO$17,"-")))</f>
        <v>-</v>
      </c>
      <c r="AD138" s="455"/>
      <c r="AE138" s="455"/>
      <c r="AF138" s="455"/>
      <c r="AG138" s="455"/>
      <c r="AH138" s="455"/>
      <c r="AI138" s="455"/>
      <c r="AJ138" s="455"/>
      <c r="AK138" s="455"/>
      <c r="AL138" s="455"/>
      <c r="AM138" s="455"/>
      <c r="AN138" s="455"/>
      <c r="AO138" s="455"/>
      <c r="AP138" s="455"/>
      <c r="AQ138" s="455"/>
      <c r="AR138" s="607"/>
      <c r="AS138" s="55"/>
      <c r="AT138" s="69"/>
      <c r="AU138" s="59"/>
      <c r="AV138" s="59"/>
      <c r="AW138" s="59"/>
      <c r="AX138" s="59"/>
      <c r="AY138" s="59" t="str">
        <f>IF(AC138=BM$17,0,IF(AC138=BN$17,1,IF(AC138=BO$17,0,"-")))</f>
        <v>-</v>
      </c>
      <c r="AZ138" s="59"/>
      <c r="BA138" s="3"/>
    </row>
    <row r="139" spans="1:53" ht="14.1" customHeight="1" x14ac:dyDescent="0.2">
      <c r="A139" s="628"/>
      <c r="B139" s="629"/>
      <c r="C139" s="629"/>
      <c r="D139" s="629"/>
      <c r="E139" s="630"/>
      <c r="F139" s="620" t="s">
        <v>11</v>
      </c>
      <c r="G139" s="621"/>
      <c r="H139" s="621"/>
      <c r="I139" s="621"/>
      <c r="J139" s="621"/>
      <c r="K139" s="621"/>
      <c r="L139" s="621"/>
      <c r="M139" s="621"/>
      <c r="N139" s="621"/>
      <c r="O139" s="621"/>
      <c r="P139" s="621"/>
      <c r="Q139" s="621"/>
      <c r="R139" s="621"/>
      <c r="S139" s="621"/>
      <c r="T139" s="621"/>
      <c r="U139" s="621"/>
      <c r="V139" s="621"/>
      <c r="W139" s="621"/>
      <c r="X139" s="621"/>
      <c r="Y139" s="621"/>
      <c r="Z139" s="621"/>
      <c r="AA139" s="621"/>
      <c r="AB139" s="621"/>
      <c r="AC139" s="455" t="str">
        <f>IF('4.'!AT506='4.'!BL$48,BM$17,IF('4.'!AT506='4.'!BM$48,BN$17,IF('4.'!AT506='4.'!BN$48,BO$17,"-")))</f>
        <v>-</v>
      </c>
      <c r="AD139" s="455"/>
      <c r="AE139" s="455"/>
      <c r="AF139" s="455"/>
      <c r="AG139" s="455"/>
      <c r="AH139" s="455"/>
      <c r="AI139" s="455"/>
      <c r="AJ139" s="455"/>
      <c r="AK139" s="455"/>
      <c r="AL139" s="455"/>
      <c r="AM139" s="455"/>
      <c r="AN139" s="455"/>
      <c r="AO139" s="455"/>
      <c r="AP139" s="455"/>
      <c r="AQ139" s="455"/>
      <c r="AR139" s="607"/>
      <c r="AS139" s="55"/>
      <c r="AT139" s="69"/>
      <c r="AU139" s="59"/>
      <c r="AV139" s="59"/>
      <c r="AW139" s="59"/>
      <c r="AX139" s="59"/>
      <c r="AY139" s="59"/>
      <c r="AZ139" s="59" t="str">
        <f>IF(AC139=BM$17,0,IF(AC139=BN$17,1,IF(AC139=BO$17,0,"-")))</f>
        <v>-</v>
      </c>
      <c r="BA139" s="3"/>
    </row>
    <row r="140" spans="1:53" ht="14.1" customHeight="1" x14ac:dyDescent="0.15">
      <c r="A140" s="464" t="s">
        <v>75</v>
      </c>
      <c r="B140" s="623"/>
      <c r="C140" s="623"/>
      <c r="D140" s="623"/>
      <c r="E140" s="624"/>
      <c r="F140" s="633" t="s">
        <v>794</v>
      </c>
      <c r="G140" s="634"/>
      <c r="H140" s="634"/>
      <c r="I140" s="634"/>
      <c r="J140" s="634"/>
      <c r="K140" s="634"/>
      <c r="L140" s="634"/>
      <c r="M140" s="634"/>
      <c r="N140" s="634"/>
      <c r="O140" s="634"/>
      <c r="P140" s="634"/>
      <c r="Q140" s="634"/>
      <c r="R140" s="634"/>
      <c r="S140" s="634"/>
      <c r="T140" s="634"/>
      <c r="U140" s="634"/>
      <c r="V140" s="634"/>
      <c r="W140" s="634"/>
      <c r="X140" s="634"/>
      <c r="Y140" s="634"/>
      <c r="Z140" s="634"/>
      <c r="AA140" s="634"/>
      <c r="AB140" s="634"/>
      <c r="AC140" s="437" t="str">
        <f>IF('4.'!AT521='4.'!BL$48,BM$16,IF('4.'!AT521='4.'!BM$48,BN$16,IF('4.'!AT521='4.'!BN$48,BO$16,"-")))</f>
        <v>-</v>
      </c>
      <c r="AD140" s="437"/>
      <c r="AE140" s="437"/>
      <c r="AF140" s="437"/>
      <c r="AG140" s="437"/>
      <c r="AH140" s="437"/>
      <c r="AI140" s="437"/>
      <c r="AJ140" s="437"/>
      <c r="AK140" s="437"/>
      <c r="AL140" s="437"/>
      <c r="AM140" s="437"/>
      <c r="AN140" s="437"/>
      <c r="AO140" s="437"/>
      <c r="AP140" s="437"/>
      <c r="AQ140" s="437"/>
      <c r="AR140" s="438"/>
      <c r="AS140" s="55"/>
      <c r="AT140" s="69" t="str">
        <f>IF(AC140=BM$16,0,IF(AC140=BN$16,1,IF(AC140=BO$16,0,"-")))</f>
        <v>-</v>
      </c>
      <c r="AU140" s="59"/>
      <c r="AV140" s="59"/>
      <c r="AW140" s="59"/>
      <c r="AX140" s="59"/>
      <c r="AY140" s="59"/>
      <c r="AZ140" s="59"/>
      <c r="BA140" s="3"/>
    </row>
    <row r="141" spans="1:53" ht="14.1" customHeight="1" x14ac:dyDescent="0.2">
      <c r="A141" s="625"/>
      <c r="B141" s="626"/>
      <c r="C141" s="626"/>
      <c r="D141" s="626"/>
      <c r="E141" s="627"/>
      <c r="F141" s="620" t="s">
        <v>8</v>
      </c>
      <c r="G141" s="621"/>
      <c r="H141" s="621"/>
      <c r="I141" s="621"/>
      <c r="J141" s="621"/>
      <c r="K141" s="621"/>
      <c r="L141" s="621"/>
      <c r="M141" s="621"/>
      <c r="N141" s="621"/>
      <c r="O141" s="621"/>
      <c r="P141" s="621"/>
      <c r="Q141" s="621"/>
      <c r="R141" s="621"/>
      <c r="S141" s="621"/>
      <c r="T141" s="621"/>
      <c r="U141" s="621"/>
      <c r="V141" s="621"/>
      <c r="W141" s="621"/>
      <c r="X141" s="621"/>
      <c r="Y141" s="621"/>
      <c r="Z141" s="621"/>
      <c r="AA141" s="621"/>
      <c r="AB141" s="621"/>
      <c r="AC141" s="455" t="str">
        <f>IF('4.'!AT528='4.'!BL$48,BM$17,IF('4.'!AT528='4.'!BM$48,BN$17,IF('4.'!AT528='4.'!BN$48,BO$17,"-")))</f>
        <v>-</v>
      </c>
      <c r="AD141" s="455"/>
      <c r="AE141" s="455"/>
      <c r="AF141" s="455"/>
      <c r="AG141" s="455"/>
      <c r="AH141" s="455"/>
      <c r="AI141" s="455"/>
      <c r="AJ141" s="455"/>
      <c r="AK141" s="455"/>
      <c r="AL141" s="455"/>
      <c r="AM141" s="455"/>
      <c r="AN141" s="455"/>
      <c r="AO141" s="455"/>
      <c r="AP141" s="455"/>
      <c r="AQ141" s="455"/>
      <c r="AR141" s="607"/>
      <c r="AS141" s="55"/>
      <c r="AT141" s="69"/>
      <c r="AU141" s="59" t="str">
        <f>IF(AND(AC140=BN$16,AC141=BN$17),1,IF(OR(AC140=BM$16,AC140=BO$16,AC141=BM$17,AC141=BO$17),0,"-"))</f>
        <v>-</v>
      </c>
      <c r="AV141" s="59"/>
      <c r="AW141" s="59"/>
      <c r="AX141" s="59"/>
      <c r="AY141" s="59"/>
      <c r="AZ141" s="59"/>
      <c r="BA141" s="3"/>
    </row>
    <row r="142" spans="1:53" ht="14.1" customHeight="1" x14ac:dyDescent="0.2">
      <c r="A142" s="625"/>
      <c r="B142" s="626"/>
      <c r="C142" s="626"/>
      <c r="D142" s="626"/>
      <c r="E142" s="627"/>
      <c r="F142" s="620" t="s">
        <v>9</v>
      </c>
      <c r="G142" s="621"/>
      <c r="H142" s="621"/>
      <c r="I142" s="621"/>
      <c r="J142" s="621"/>
      <c r="K142" s="621"/>
      <c r="L142" s="621"/>
      <c r="M142" s="621"/>
      <c r="N142" s="621"/>
      <c r="O142" s="621"/>
      <c r="P142" s="621"/>
      <c r="Q142" s="621"/>
      <c r="R142" s="621"/>
      <c r="S142" s="621"/>
      <c r="T142" s="621"/>
      <c r="U142" s="621"/>
      <c r="V142" s="621"/>
      <c r="W142" s="621"/>
      <c r="X142" s="621"/>
      <c r="Y142" s="621"/>
      <c r="Z142" s="621"/>
      <c r="AA142" s="621"/>
      <c r="AB142" s="621"/>
      <c r="AC142" s="455" t="str">
        <f>IF('4.'!AT529='4.'!BL$48,BM$17,IF('4.'!AT529='4.'!BM$48,BN$17,IF('4.'!AT529='4.'!BN$48,BO$17,"-")))</f>
        <v>-</v>
      </c>
      <c r="AD142" s="455"/>
      <c r="AE142" s="455"/>
      <c r="AF142" s="455"/>
      <c r="AG142" s="455"/>
      <c r="AH142" s="455"/>
      <c r="AI142" s="455"/>
      <c r="AJ142" s="455"/>
      <c r="AK142" s="455"/>
      <c r="AL142" s="455"/>
      <c r="AM142" s="455"/>
      <c r="AN142" s="455"/>
      <c r="AO142" s="455"/>
      <c r="AP142" s="455"/>
      <c r="AQ142" s="455"/>
      <c r="AR142" s="607"/>
      <c r="AS142" s="55"/>
      <c r="AT142" s="69"/>
      <c r="AU142" s="59"/>
      <c r="AV142" s="59" t="str">
        <f>IF(AC142=BM$17,0,IF(AC142=BN$17,1,IF(AC142=BO$17,0,"-")))</f>
        <v>-</v>
      </c>
      <c r="AW142" s="59"/>
      <c r="AX142" s="59"/>
      <c r="AY142" s="59"/>
      <c r="AZ142" s="59"/>
      <c r="BA142" s="3"/>
    </row>
    <row r="143" spans="1:53" ht="14.1" customHeight="1" x14ac:dyDescent="0.2">
      <c r="A143" s="625"/>
      <c r="B143" s="626"/>
      <c r="C143" s="626"/>
      <c r="D143" s="626"/>
      <c r="E143" s="627"/>
      <c r="F143" s="620" t="s">
        <v>10</v>
      </c>
      <c r="G143" s="621"/>
      <c r="H143" s="621"/>
      <c r="I143" s="621"/>
      <c r="J143" s="621"/>
      <c r="K143" s="621"/>
      <c r="L143" s="621"/>
      <c r="M143" s="621"/>
      <c r="N143" s="621"/>
      <c r="O143" s="621"/>
      <c r="P143" s="621"/>
      <c r="Q143" s="621"/>
      <c r="R143" s="621"/>
      <c r="S143" s="621"/>
      <c r="T143" s="621"/>
      <c r="U143" s="621"/>
      <c r="V143" s="621"/>
      <c r="W143" s="621"/>
      <c r="X143" s="621"/>
      <c r="Y143" s="621"/>
      <c r="Z143" s="621"/>
      <c r="AA143" s="621"/>
      <c r="AB143" s="621"/>
      <c r="AC143" s="455" t="str">
        <f>IF('4.'!AT530='4.'!BL$48,BM$17,IF('4.'!AT530='4.'!BM$48,BN$17,IF('4.'!AT530='4.'!BN$48,BO$17,"-")))</f>
        <v>-</v>
      </c>
      <c r="AD143" s="455"/>
      <c r="AE143" s="455"/>
      <c r="AF143" s="455"/>
      <c r="AG143" s="455"/>
      <c r="AH143" s="455"/>
      <c r="AI143" s="455"/>
      <c r="AJ143" s="455"/>
      <c r="AK143" s="455"/>
      <c r="AL143" s="455"/>
      <c r="AM143" s="455"/>
      <c r="AN143" s="455"/>
      <c r="AO143" s="455"/>
      <c r="AP143" s="455"/>
      <c r="AQ143" s="455"/>
      <c r="AR143" s="607"/>
      <c r="AS143" s="55"/>
      <c r="AT143" s="69"/>
      <c r="AU143" s="59"/>
      <c r="AV143" s="59"/>
      <c r="AW143" s="59" t="str">
        <f>IF(AC143=BM$17,0,IF(AC143=BN$17,1,IF(AC143=BO$17,0,"-")))</f>
        <v>-</v>
      </c>
      <c r="AX143" s="59"/>
      <c r="AY143" s="59"/>
      <c r="AZ143" s="59"/>
      <c r="BA143" s="3"/>
    </row>
    <row r="144" spans="1:53" ht="14.1" customHeight="1" x14ac:dyDescent="0.2">
      <c r="A144" s="625"/>
      <c r="B144" s="626"/>
      <c r="C144" s="626"/>
      <c r="D144" s="626"/>
      <c r="E144" s="627"/>
      <c r="F144" s="620" t="s">
        <v>12</v>
      </c>
      <c r="G144" s="621"/>
      <c r="H144" s="621"/>
      <c r="I144" s="621"/>
      <c r="J144" s="621"/>
      <c r="K144" s="621"/>
      <c r="L144" s="621"/>
      <c r="M144" s="621"/>
      <c r="N144" s="621"/>
      <c r="O144" s="621"/>
      <c r="P144" s="621"/>
      <c r="Q144" s="621"/>
      <c r="R144" s="621"/>
      <c r="S144" s="621"/>
      <c r="T144" s="621"/>
      <c r="U144" s="621"/>
      <c r="V144" s="621"/>
      <c r="W144" s="621"/>
      <c r="X144" s="621"/>
      <c r="Y144" s="621"/>
      <c r="Z144" s="621"/>
      <c r="AA144" s="621"/>
      <c r="AB144" s="621"/>
      <c r="AC144" s="455" t="str">
        <f>IF('4.'!AT531='4.'!BL$48,BM$17,IF('4.'!AT531='4.'!BM$48,BN$17,IF('4.'!AT531='4.'!BN$48,BO$17,"-")))</f>
        <v>-</v>
      </c>
      <c r="AD144" s="455"/>
      <c r="AE144" s="455"/>
      <c r="AF144" s="455"/>
      <c r="AG144" s="455"/>
      <c r="AH144" s="455"/>
      <c r="AI144" s="455"/>
      <c r="AJ144" s="455"/>
      <c r="AK144" s="455"/>
      <c r="AL144" s="455"/>
      <c r="AM144" s="455"/>
      <c r="AN144" s="455"/>
      <c r="AO144" s="455"/>
      <c r="AP144" s="455"/>
      <c r="AQ144" s="455"/>
      <c r="AR144" s="607"/>
      <c r="AS144" s="55"/>
      <c r="AT144" s="69"/>
      <c r="AU144" s="59"/>
      <c r="AV144" s="59"/>
      <c r="AW144" s="59"/>
      <c r="AX144" s="59" t="str">
        <f>IF(AND(AC140=BN$16,AC144=BN$17),1,IF(OR(AC140=BM$16,AC140=BO$16,AC144=BM$17,AC144=BO$17),0,"-"))</f>
        <v>-</v>
      </c>
      <c r="AY144" s="59"/>
      <c r="AZ144" s="59"/>
      <c r="BA144" s="3"/>
    </row>
    <row r="145" spans="1:53" ht="14.1" customHeight="1" x14ac:dyDescent="0.2">
      <c r="A145" s="625"/>
      <c r="B145" s="626"/>
      <c r="C145" s="626"/>
      <c r="D145" s="626"/>
      <c r="E145" s="627"/>
      <c r="F145" s="620" t="s">
        <v>734</v>
      </c>
      <c r="G145" s="621"/>
      <c r="H145" s="621"/>
      <c r="I145" s="621"/>
      <c r="J145" s="621"/>
      <c r="K145" s="621"/>
      <c r="L145" s="621"/>
      <c r="M145" s="621"/>
      <c r="N145" s="621"/>
      <c r="O145" s="621"/>
      <c r="P145" s="621"/>
      <c r="Q145" s="621"/>
      <c r="R145" s="621"/>
      <c r="S145" s="621"/>
      <c r="T145" s="621"/>
      <c r="U145" s="621"/>
      <c r="V145" s="621"/>
      <c r="W145" s="621"/>
      <c r="X145" s="621"/>
      <c r="Y145" s="621"/>
      <c r="Z145" s="621"/>
      <c r="AA145" s="621"/>
      <c r="AB145" s="621"/>
      <c r="AC145" s="455" t="str">
        <f>IF('4.'!AT532='4.'!BL$48,BM$17,IF('4.'!AT532='4.'!BM$48,BN$17,IF('4.'!AT532='4.'!BN$48,BO$17,"-")))</f>
        <v>-</v>
      </c>
      <c r="AD145" s="455"/>
      <c r="AE145" s="455"/>
      <c r="AF145" s="455"/>
      <c r="AG145" s="455"/>
      <c r="AH145" s="455"/>
      <c r="AI145" s="455"/>
      <c r="AJ145" s="455"/>
      <c r="AK145" s="455"/>
      <c r="AL145" s="455"/>
      <c r="AM145" s="455"/>
      <c r="AN145" s="455"/>
      <c r="AO145" s="455"/>
      <c r="AP145" s="455"/>
      <c r="AQ145" s="455"/>
      <c r="AR145" s="607"/>
      <c r="AS145" s="55"/>
      <c r="AT145" s="69"/>
      <c r="AU145" s="59"/>
      <c r="AV145" s="59"/>
      <c r="AW145" s="59"/>
      <c r="AX145" s="59"/>
      <c r="AY145" s="59" t="str">
        <f>IF(AC145=BM$17,0,IF(AC145=BN$17,1,IF(AC145=BO$17,0,"-")))</f>
        <v>-</v>
      </c>
      <c r="AZ145" s="59"/>
      <c r="BA145" s="3"/>
    </row>
    <row r="146" spans="1:53" ht="14.1" customHeight="1" x14ac:dyDescent="0.2">
      <c r="A146" s="628"/>
      <c r="B146" s="629"/>
      <c r="C146" s="629"/>
      <c r="D146" s="629"/>
      <c r="E146" s="630"/>
      <c r="F146" s="620" t="s">
        <v>11</v>
      </c>
      <c r="G146" s="621"/>
      <c r="H146" s="621"/>
      <c r="I146" s="621"/>
      <c r="J146" s="621"/>
      <c r="K146" s="621"/>
      <c r="L146" s="621"/>
      <c r="M146" s="621"/>
      <c r="N146" s="621"/>
      <c r="O146" s="621"/>
      <c r="P146" s="621"/>
      <c r="Q146" s="621"/>
      <c r="R146" s="621"/>
      <c r="S146" s="621"/>
      <c r="T146" s="621"/>
      <c r="U146" s="621"/>
      <c r="V146" s="621"/>
      <c r="W146" s="621"/>
      <c r="X146" s="621"/>
      <c r="Y146" s="621"/>
      <c r="Z146" s="621"/>
      <c r="AA146" s="621"/>
      <c r="AB146" s="621"/>
      <c r="AC146" s="455" t="str">
        <f>IF('4.'!AT533='4.'!BL$48,BM$17,IF('4.'!AT533='4.'!BM$48,BN$17,IF('4.'!AT533='4.'!BN$48,BO$17,"-")))</f>
        <v>-</v>
      </c>
      <c r="AD146" s="455"/>
      <c r="AE146" s="455"/>
      <c r="AF146" s="455"/>
      <c r="AG146" s="455"/>
      <c r="AH146" s="455"/>
      <c r="AI146" s="455"/>
      <c r="AJ146" s="455"/>
      <c r="AK146" s="455"/>
      <c r="AL146" s="455"/>
      <c r="AM146" s="455"/>
      <c r="AN146" s="455"/>
      <c r="AO146" s="455"/>
      <c r="AP146" s="455"/>
      <c r="AQ146" s="455"/>
      <c r="AR146" s="607"/>
      <c r="AS146" s="55"/>
      <c r="AT146" s="69"/>
      <c r="AU146" s="59"/>
      <c r="AV146" s="59"/>
      <c r="AW146" s="59"/>
      <c r="AX146" s="59"/>
      <c r="AY146" s="59"/>
      <c r="AZ146" s="59" t="str">
        <f>IF(AC146=BM$17,0,IF(AC146=BN$17,1,IF(AC146=BO$17,0,"-")))</f>
        <v>-</v>
      </c>
      <c r="BA146" s="3"/>
    </row>
    <row r="147" spans="1:53" ht="20.100000000000001" customHeight="1" x14ac:dyDescent="0.2">
      <c r="A147" s="511" t="s">
        <v>799</v>
      </c>
      <c r="B147" s="511"/>
      <c r="C147" s="511"/>
      <c r="D147" s="511"/>
      <c r="E147" s="511"/>
      <c r="F147" s="511"/>
      <c r="G147" s="511"/>
      <c r="H147" s="511"/>
      <c r="I147" s="511"/>
      <c r="J147" s="511"/>
      <c r="K147" s="511"/>
      <c r="L147" s="511"/>
      <c r="M147" s="511"/>
      <c r="N147" s="511"/>
      <c r="O147" s="511"/>
      <c r="P147" s="511"/>
      <c r="Q147" s="511"/>
      <c r="R147" s="511"/>
      <c r="S147" s="511"/>
      <c r="T147" s="511"/>
      <c r="U147" s="511"/>
      <c r="V147" s="511"/>
      <c r="W147" s="511"/>
      <c r="X147" s="511"/>
      <c r="Y147" s="511"/>
      <c r="Z147" s="511"/>
      <c r="AA147" s="511"/>
      <c r="AB147" s="511"/>
      <c r="AC147" s="511"/>
      <c r="AD147" s="511"/>
      <c r="AE147" s="511"/>
      <c r="AF147" s="511"/>
      <c r="AG147" s="511"/>
      <c r="AH147" s="511"/>
      <c r="AI147" s="511"/>
      <c r="AJ147" s="511"/>
      <c r="AK147" s="511"/>
      <c r="AL147" s="511"/>
      <c r="AM147" s="511"/>
      <c r="AN147" s="511"/>
      <c r="AO147" s="511"/>
      <c r="AP147" s="511"/>
      <c r="AQ147" s="511"/>
      <c r="AR147" s="622"/>
      <c r="AS147" s="60"/>
      <c r="AT147" s="69"/>
      <c r="AU147" s="59"/>
      <c r="AV147" s="59"/>
      <c r="AW147" s="59"/>
      <c r="AX147" s="59"/>
      <c r="AY147" s="59"/>
      <c r="AZ147" s="59"/>
      <c r="BA147" s="3"/>
    </row>
    <row r="148" spans="1:53" ht="14.1" customHeight="1" x14ac:dyDescent="0.15">
      <c r="A148" s="464" t="s">
        <v>73</v>
      </c>
      <c r="B148" s="623"/>
      <c r="C148" s="623"/>
      <c r="D148" s="623"/>
      <c r="E148" s="624"/>
      <c r="F148" s="633" t="s">
        <v>794</v>
      </c>
      <c r="G148" s="634"/>
      <c r="H148" s="634"/>
      <c r="I148" s="634"/>
      <c r="J148" s="634"/>
      <c r="K148" s="634"/>
      <c r="L148" s="634"/>
      <c r="M148" s="634"/>
      <c r="N148" s="634"/>
      <c r="O148" s="634"/>
      <c r="P148" s="634"/>
      <c r="Q148" s="634"/>
      <c r="R148" s="634"/>
      <c r="S148" s="634"/>
      <c r="T148" s="634"/>
      <c r="U148" s="634"/>
      <c r="V148" s="634"/>
      <c r="W148" s="634"/>
      <c r="X148" s="634"/>
      <c r="Y148" s="634"/>
      <c r="Z148" s="634"/>
      <c r="AA148" s="634"/>
      <c r="AB148" s="634"/>
      <c r="AC148" s="437" t="str">
        <f>IF('4.'!AT551='4.'!BL$48,BM$16,IF('4.'!AT551='4.'!BM$48,BN$16,IF('4.'!AT551='4.'!BN$48,BO$16,"-")))</f>
        <v>-</v>
      </c>
      <c r="AD148" s="437"/>
      <c r="AE148" s="437"/>
      <c r="AF148" s="437"/>
      <c r="AG148" s="437"/>
      <c r="AH148" s="437"/>
      <c r="AI148" s="437"/>
      <c r="AJ148" s="437"/>
      <c r="AK148" s="437"/>
      <c r="AL148" s="437"/>
      <c r="AM148" s="437"/>
      <c r="AN148" s="437"/>
      <c r="AO148" s="437"/>
      <c r="AP148" s="437"/>
      <c r="AQ148" s="437"/>
      <c r="AR148" s="438"/>
      <c r="AS148" s="55"/>
      <c r="AT148" s="69" t="str">
        <f>IF(AC148=BM$16,0,IF(AC148=BN$16,1,IF(AC148=BO$16,0,"-")))</f>
        <v>-</v>
      </c>
      <c r="AU148" s="59"/>
      <c r="AV148" s="59"/>
      <c r="AW148" s="59"/>
      <c r="AX148" s="59"/>
      <c r="AY148" s="59"/>
      <c r="AZ148" s="59"/>
      <c r="BA148" s="3"/>
    </row>
    <row r="149" spans="1:53" ht="14.1" customHeight="1" x14ac:dyDescent="0.2">
      <c r="A149" s="625"/>
      <c r="B149" s="626"/>
      <c r="C149" s="626"/>
      <c r="D149" s="626"/>
      <c r="E149" s="627"/>
      <c r="F149" s="620" t="s">
        <v>8</v>
      </c>
      <c r="G149" s="621"/>
      <c r="H149" s="621"/>
      <c r="I149" s="621"/>
      <c r="J149" s="621"/>
      <c r="K149" s="621"/>
      <c r="L149" s="621"/>
      <c r="M149" s="621"/>
      <c r="N149" s="621"/>
      <c r="O149" s="621"/>
      <c r="P149" s="621"/>
      <c r="Q149" s="621"/>
      <c r="R149" s="621"/>
      <c r="S149" s="621"/>
      <c r="T149" s="621"/>
      <c r="U149" s="621"/>
      <c r="V149" s="621"/>
      <c r="W149" s="621"/>
      <c r="X149" s="621"/>
      <c r="Y149" s="621"/>
      <c r="Z149" s="621"/>
      <c r="AA149" s="621"/>
      <c r="AB149" s="621"/>
      <c r="AC149" s="455" t="str">
        <f>IF('4.'!AT558='4.'!BL$48,BM$17,IF('4.'!AT558='4.'!BM$48,BN$17,IF('4.'!AT558='4.'!BN$48,BO$17,"-")))</f>
        <v>-</v>
      </c>
      <c r="AD149" s="455"/>
      <c r="AE149" s="455"/>
      <c r="AF149" s="455"/>
      <c r="AG149" s="455"/>
      <c r="AH149" s="455"/>
      <c r="AI149" s="455"/>
      <c r="AJ149" s="455"/>
      <c r="AK149" s="455"/>
      <c r="AL149" s="455"/>
      <c r="AM149" s="455"/>
      <c r="AN149" s="455"/>
      <c r="AO149" s="455"/>
      <c r="AP149" s="455"/>
      <c r="AQ149" s="455"/>
      <c r="AR149" s="607"/>
      <c r="AS149" s="55"/>
      <c r="AT149" s="69"/>
      <c r="AU149" s="59" t="str">
        <f>IF(AND(AC148=BN$16,AC149=BN$17),1,IF(OR(AC148=BM$16,AC148=BO$16,AC149=BM$17,AC149=BO$17),0,"-"))</f>
        <v>-</v>
      </c>
      <c r="AV149" s="59"/>
      <c r="AW149" s="59"/>
      <c r="AX149" s="59"/>
      <c r="AY149" s="59"/>
      <c r="AZ149" s="59"/>
      <c r="BA149" s="3"/>
    </row>
    <row r="150" spans="1:53" ht="14.1" customHeight="1" x14ac:dyDescent="0.2">
      <c r="A150" s="625"/>
      <c r="B150" s="626"/>
      <c r="C150" s="626"/>
      <c r="D150" s="626"/>
      <c r="E150" s="627"/>
      <c r="F150" s="620" t="s">
        <v>9</v>
      </c>
      <c r="G150" s="621"/>
      <c r="H150" s="621"/>
      <c r="I150" s="621"/>
      <c r="J150" s="621"/>
      <c r="K150" s="621"/>
      <c r="L150" s="621"/>
      <c r="M150" s="621"/>
      <c r="N150" s="621"/>
      <c r="O150" s="621"/>
      <c r="P150" s="621"/>
      <c r="Q150" s="621"/>
      <c r="R150" s="621"/>
      <c r="S150" s="621"/>
      <c r="T150" s="621"/>
      <c r="U150" s="621"/>
      <c r="V150" s="621"/>
      <c r="W150" s="621"/>
      <c r="X150" s="621"/>
      <c r="Y150" s="621"/>
      <c r="Z150" s="621"/>
      <c r="AA150" s="621"/>
      <c r="AB150" s="621"/>
      <c r="AC150" s="455" t="str">
        <f>IF('4.'!AT559='4.'!BL$48,BM$17,IF('4.'!AT559='4.'!BM$48,BN$17,IF('4.'!AT559='4.'!BN$48,BO$17,"-")))</f>
        <v>-</v>
      </c>
      <c r="AD150" s="455"/>
      <c r="AE150" s="455"/>
      <c r="AF150" s="455"/>
      <c r="AG150" s="455"/>
      <c r="AH150" s="455"/>
      <c r="AI150" s="455"/>
      <c r="AJ150" s="455"/>
      <c r="AK150" s="455"/>
      <c r="AL150" s="455"/>
      <c r="AM150" s="455"/>
      <c r="AN150" s="455"/>
      <c r="AO150" s="455"/>
      <c r="AP150" s="455"/>
      <c r="AQ150" s="455"/>
      <c r="AR150" s="607"/>
      <c r="AS150" s="55"/>
      <c r="AT150" s="69"/>
      <c r="AU150" s="59"/>
      <c r="AV150" s="59" t="str">
        <f>IF(AC150=BM$17,0,IF(AC150=BN$17,1,IF(AC150=BO$17,0,"-")))</f>
        <v>-</v>
      </c>
      <c r="AW150" s="59"/>
      <c r="AX150" s="59"/>
      <c r="AY150" s="59"/>
      <c r="AZ150" s="59"/>
      <c r="BA150" s="3"/>
    </row>
    <row r="151" spans="1:53" ht="14.1" customHeight="1" x14ac:dyDescent="0.2">
      <c r="A151" s="625"/>
      <c r="B151" s="626"/>
      <c r="C151" s="626"/>
      <c r="D151" s="626"/>
      <c r="E151" s="627"/>
      <c r="F151" s="620" t="s">
        <v>10</v>
      </c>
      <c r="G151" s="621"/>
      <c r="H151" s="621"/>
      <c r="I151" s="621"/>
      <c r="J151" s="621"/>
      <c r="K151" s="621"/>
      <c r="L151" s="621"/>
      <c r="M151" s="621"/>
      <c r="N151" s="621"/>
      <c r="O151" s="621"/>
      <c r="P151" s="621"/>
      <c r="Q151" s="621"/>
      <c r="R151" s="621"/>
      <c r="S151" s="621"/>
      <c r="T151" s="621"/>
      <c r="U151" s="621"/>
      <c r="V151" s="621"/>
      <c r="W151" s="621"/>
      <c r="X151" s="621"/>
      <c r="Y151" s="621"/>
      <c r="Z151" s="621"/>
      <c r="AA151" s="621"/>
      <c r="AB151" s="621"/>
      <c r="AC151" s="455" t="str">
        <f>IF('4.'!AT560='4.'!BL$48,BM$17,IF('4.'!AT560='4.'!BM$48,BN$17,IF('4.'!AT560='4.'!BN$48,BO$17,"-")))</f>
        <v>-</v>
      </c>
      <c r="AD151" s="455"/>
      <c r="AE151" s="455"/>
      <c r="AF151" s="455"/>
      <c r="AG151" s="455"/>
      <c r="AH151" s="455"/>
      <c r="AI151" s="455"/>
      <c r="AJ151" s="455"/>
      <c r="AK151" s="455"/>
      <c r="AL151" s="455"/>
      <c r="AM151" s="455"/>
      <c r="AN151" s="455"/>
      <c r="AO151" s="455"/>
      <c r="AP151" s="455"/>
      <c r="AQ151" s="455"/>
      <c r="AR151" s="607"/>
      <c r="AS151" s="55"/>
      <c r="AT151" s="69"/>
      <c r="AU151" s="59"/>
      <c r="AV151" s="59"/>
      <c r="AW151" s="59" t="str">
        <f>IF(AC151=BM$17,0,IF(AC151=BN$17,1,IF(AC151=BO$17,0,"-")))</f>
        <v>-</v>
      </c>
      <c r="AX151" s="59"/>
      <c r="AY151" s="59"/>
      <c r="AZ151" s="59"/>
      <c r="BA151" s="3"/>
    </row>
    <row r="152" spans="1:53" ht="14.1" customHeight="1" x14ac:dyDescent="0.2">
      <c r="A152" s="625"/>
      <c r="B152" s="626"/>
      <c r="C152" s="626"/>
      <c r="D152" s="626"/>
      <c r="E152" s="627"/>
      <c r="F152" s="620" t="s">
        <v>12</v>
      </c>
      <c r="G152" s="621"/>
      <c r="H152" s="621"/>
      <c r="I152" s="621"/>
      <c r="J152" s="621"/>
      <c r="K152" s="621"/>
      <c r="L152" s="621"/>
      <c r="M152" s="621"/>
      <c r="N152" s="621"/>
      <c r="O152" s="621"/>
      <c r="P152" s="621"/>
      <c r="Q152" s="621"/>
      <c r="R152" s="621"/>
      <c r="S152" s="621"/>
      <c r="T152" s="621"/>
      <c r="U152" s="621"/>
      <c r="V152" s="621"/>
      <c r="W152" s="621"/>
      <c r="X152" s="621"/>
      <c r="Y152" s="621"/>
      <c r="Z152" s="621"/>
      <c r="AA152" s="621"/>
      <c r="AB152" s="621"/>
      <c r="AC152" s="455" t="str">
        <f>IF('4.'!AT561='4.'!BL$48,BM$17,IF('4.'!AT561='4.'!BM$48,BN$17,IF('4.'!AT561='4.'!BN$48,BO$17,"-")))</f>
        <v>-</v>
      </c>
      <c r="AD152" s="455"/>
      <c r="AE152" s="455"/>
      <c r="AF152" s="455"/>
      <c r="AG152" s="455"/>
      <c r="AH152" s="455"/>
      <c r="AI152" s="455"/>
      <c r="AJ152" s="455"/>
      <c r="AK152" s="455"/>
      <c r="AL152" s="455"/>
      <c r="AM152" s="455"/>
      <c r="AN152" s="455"/>
      <c r="AO152" s="455"/>
      <c r="AP152" s="455"/>
      <c r="AQ152" s="455"/>
      <c r="AR152" s="607"/>
      <c r="AS152" s="55"/>
      <c r="AT152" s="69"/>
      <c r="AU152" s="59"/>
      <c r="AV152" s="59"/>
      <c r="AW152" s="59"/>
      <c r="AX152" s="59" t="str">
        <f>IF(AND(AC148=BN$16,AC152=BN$17),1,IF(OR(AC148=BM$16,AC148=BO$16,AC152=BM$17,AC152=BO$17),0,"-"))</f>
        <v>-</v>
      </c>
      <c r="AY152" s="59"/>
      <c r="AZ152" s="59"/>
      <c r="BA152" s="3"/>
    </row>
    <row r="153" spans="1:53" ht="14.1" customHeight="1" x14ac:dyDescent="0.2">
      <c r="A153" s="625"/>
      <c r="B153" s="626"/>
      <c r="C153" s="626"/>
      <c r="D153" s="626"/>
      <c r="E153" s="627"/>
      <c r="F153" s="620" t="s">
        <v>734</v>
      </c>
      <c r="G153" s="621"/>
      <c r="H153" s="621"/>
      <c r="I153" s="621"/>
      <c r="J153" s="621"/>
      <c r="K153" s="621"/>
      <c r="L153" s="621"/>
      <c r="M153" s="621"/>
      <c r="N153" s="621"/>
      <c r="O153" s="621"/>
      <c r="P153" s="621"/>
      <c r="Q153" s="621"/>
      <c r="R153" s="621"/>
      <c r="S153" s="621"/>
      <c r="T153" s="621"/>
      <c r="U153" s="621"/>
      <c r="V153" s="621"/>
      <c r="W153" s="621"/>
      <c r="X153" s="621"/>
      <c r="Y153" s="621"/>
      <c r="Z153" s="621"/>
      <c r="AA153" s="621"/>
      <c r="AB153" s="621"/>
      <c r="AC153" s="455" t="str">
        <f>IF('4.'!AT562='4.'!BL$48,BM$17,IF('4.'!AT562='4.'!BM$48,BN$17,IF('4.'!AT562='4.'!BN$48,BO$17,"-")))</f>
        <v>-</v>
      </c>
      <c r="AD153" s="455"/>
      <c r="AE153" s="455"/>
      <c r="AF153" s="455"/>
      <c r="AG153" s="455"/>
      <c r="AH153" s="455"/>
      <c r="AI153" s="455"/>
      <c r="AJ153" s="455"/>
      <c r="AK153" s="455"/>
      <c r="AL153" s="455"/>
      <c r="AM153" s="455"/>
      <c r="AN153" s="455"/>
      <c r="AO153" s="455"/>
      <c r="AP153" s="455"/>
      <c r="AQ153" s="455"/>
      <c r="AR153" s="607"/>
      <c r="AS153" s="55"/>
      <c r="AT153" s="69"/>
      <c r="AU153" s="59"/>
      <c r="AV153" s="59"/>
      <c r="AW153" s="59"/>
      <c r="AX153" s="59"/>
      <c r="AY153" s="59" t="str">
        <f>IF(AC153=BM$17,0,IF(AC153=BN$17,1,IF(AC153=BO$17,0,"-")))</f>
        <v>-</v>
      </c>
      <c r="AZ153" s="59"/>
      <c r="BA153" s="3"/>
    </row>
    <row r="154" spans="1:53" ht="14.1" customHeight="1" x14ac:dyDescent="0.2">
      <c r="A154" s="628"/>
      <c r="B154" s="629"/>
      <c r="C154" s="629"/>
      <c r="D154" s="629"/>
      <c r="E154" s="630"/>
      <c r="F154" s="620" t="s">
        <v>11</v>
      </c>
      <c r="G154" s="621"/>
      <c r="H154" s="621"/>
      <c r="I154" s="621"/>
      <c r="J154" s="621"/>
      <c r="K154" s="621"/>
      <c r="L154" s="621"/>
      <c r="M154" s="621"/>
      <c r="N154" s="621"/>
      <c r="O154" s="621"/>
      <c r="P154" s="621"/>
      <c r="Q154" s="621"/>
      <c r="R154" s="621"/>
      <c r="S154" s="621"/>
      <c r="T154" s="621"/>
      <c r="U154" s="621"/>
      <c r="V154" s="621"/>
      <c r="W154" s="621"/>
      <c r="X154" s="621"/>
      <c r="Y154" s="621"/>
      <c r="Z154" s="621"/>
      <c r="AA154" s="621"/>
      <c r="AB154" s="621"/>
      <c r="AC154" s="455" t="str">
        <f>IF('4.'!AT563='4.'!BL$48,BM$17,IF('4.'!AT563='4.'!BM$48,BN$17,IF('4.'!AT563='4.'!BN$48,BO$17,"-")))</f>
        <v>-</v>
      </c>
      <c r="AD154" s="455"/>
      <c r="AE154" s="455"/>
      <c r="AF154" s="455"/>
      <c r="AG154" s="455"/>
      <c r="AH154" s="455"/>
      <c r="AI154" s="455"/>
      <c r="AJ154" s="455"/>
      <c r="AK154" s="455"/>
      <c r="AL154" s="455"/>
      <c r="AM154" s="455"/>
      <c r="AN154" s="455"/>
      <c r="AO154" s="455"/>
      <c r="AP154" s="455"/>
      <c r="AQ154" s="455"/>
      <c r="AR154" s="607"/>
      <c r="AS154" s="55"/>
      <c r="AT154" s="69"/>
      <c r="AU154" s="59"/>
      <c r="AV154" s="59"/>
      <c r="AW154" s="59"/>
      <c r="AX154" s="59"/>
      <c r="AY154" s="59"/>
      <c r="AZ154" s="59" t="str">
        <f>IF(AC154=BM$17,0,IF(AC154=BN$17,1,IF(AC154=BO$17,0,"-")))</f>
        <v>-</v>
      </c>
      <c r="BA154" s="3"/>
    </row>
    <row r="155" spans="1:53" ht="14.1" customHeight="1" x14ac:dyDescent="0.15">
      <c r="A155" s="464" t="s">
        <v>74</v>
      </c>
      <c r="B155" s="623"/>
      <c r="C155" s="623"/>
      <c r="D155" s="623"/>
      <c r="E155" s="624"/>
      <c r="F155" s="633" t="s">
        <v>794</v>
      </c>
      <c r="G155" s="634"/>
      <c r="H155" s="634"/>
      <c r="I155" s="634"/>
      <c r="J155" s="634"/>
      <c r="K155" s="634"/>
      <c r="L155" s="634"/>
      <c r="M155" s="634"/>
      <c r="N155" s="634"/>
      <c r="O155" s="634"/>
      <c r="P155" s="634"/>
      <c r="Q155" s="634"/>
      <c r="R155" s="634"/>
      <c r="S155" s="634"/>
      <c r="T155" s="634"/>
      <c r="U155" s="634"/>
      <c r="V155" s="634"/>
      <c r="W155" s="634"/>
      <c r="X155" s="634"/>
      <c r="Y155" s="634"/>
      <c r="Z155" s="634"/>
      <c r="AA155" s="634"/>
      <c r="AB155" s="634"/>
      <c r="AC155" s="437" t="str">
        <f>IF('4.'!AT578='4.'!BL$48,BM$16,IF('4.'!AT578='4.'!BM$48,BN$16,IF('4.'!AT578='4.'!BN$48,BO$16,"-")))</f>
        <v>-</v>
      </c>
      <c r="AD155" s="437"/>
      <c r="AE155" s="437"/>
      <c r="AF155" s="437"/>
      <c r="AG155" s="437"/>
      <c r="AH155" s="437"/>
      <c r="AI155" s="437"/>
      <c r="AJ155" s="437"/>
      <c r="AK155" s="437"/>
      <c r="AL155" s="437"/>
      <c r="AM155" s="437"/>
      <c r="AN155" s="437"/>
      <c r="AO155" s="437"/>
      <c r="AP155" s="437"/>
      <c r="AQ155" s="437"/>
      <c r="AR155" s="438"/>
      <c r="AS155" s="55"/>
      <c r="AT155" s="69" t="str">
        <f>IF(AC155=BM$16,0,IF(AC155=BN$16,1,IF(AC155=BO$16,0,"-")))</f>
        <v>-</v>
      </c>
      <c r="AU155" s="59"/>
      <c r="AV155" s="59"/>
      <c r="AW155" s="59"/>
      <c r="AX155" s="59"/>
      <c r="AY155" s="59"/>
      <c r="AZ155" s="59"/>
      <c r="BA155" s="3"/>
    </row>
    <row r="156" spans="1:53" ht="14.1" customHeight="1" x14ac:dyDescent="0.2">
      <c r="A156" s="625"/>
      <c r="B156" s="626"/>
      <c r="C156" s="626"/>
      <c r="D156" s="626"/>
      <c r="E156" s="627"/>
      <c r="F156" s="620" t="s">
        <v>8</v>
      </c>
      <c r="G156" s="621"/>
      <c r="H156" s="621"/>
      <c r="I156" s="621"/>
      <c r="J156" s="621"/>
      <c r="K156" s="621"/>
      <c r="L156" s="621"/>
      <c r="M156" s="621"/>
      <c r="N156" s="621"/>
      <c r="O156" s="621"/>
      <c r="P156" s="621"/>
      <c r="Q156" s="621"/>
      <c r="R156" s="621"/>
      <c r="S156" s="621"/>
      <c r="T156" s="621"/>
      <c r="U156" s="621"/>
      <c r="V156" s="621"/>
      <c r="W156" s="621"/>
      <c r="X156" s="621"/>
      <c r="Y156" s="621"/>
      <c r="Z156" s="621"/>
      <c r="AA156" s="621"/>
      <c r="AB156" s="621"/>
      <c r="AC156" s="455" t="str">
        <f>IF('4.'!AT585='4.'!BL$48,BM$17,IF('4.'!AT585='4.'!BM$48,BN$17,IF('4.'!AT585='4.'!BN$48,BO$17,"-")))</f>
        <v>-</v>
      </c>
      <c r="AD156" s="455"/>
      <c r="AE156" s="455"/>
      <c r="AF156" s="455"/>
      <c r="AG156" s="455"/>
      <c r="AH156" s="455"/>
      <c r="AI156" s="455"/>
      <c r="AJ156" s="455"/>
      <c r="AK156" s="455"/>
      <c r="AL156" s="455"/>
      <c r="AM156" s="455"/>
      <c r="AN156" s="455"/>
      <c r="AO156" s="455"/>
      <c r="AP156" s="455"/>
      <c r="AQ156" s="455"/>
      <c r="AR156" s="607"/>
      <c r="AS156" s="55"/>
      <c r="AT156" s="69"/>
      <c r="AU156" s="59" t="str">
        <f>IF(AND(AC155=BN$16,AC156=BN$17),1,IF(OR(AC155=BM$16,AC155=BO$16,AC156=BM$17,AC156=BO$17),0,"-"))</f>
        <v>-</v>
      </c>
      <c r="AV156" s="59"/>
      <c r="AW156" s="59"/>
      <c r="AX156" s="59"/>
      <c r="AY156" s="59"/>
      <c r="AZ156" s="59"/>
      <c r="BA156" s="3"/>
    </row>
    <row r="157" spans="1:53" ht="14.1" customHeight="1" x14ac:dyDescent="0.2">
      <c r="A157" s="625"/>
      <c r="B157" s="626"/>
      <c r="C157" s="626"/>
      <c r="D157" s="626"/>
      <c r="E157" s="627"/>
      <c r="F157" s="620" t="s">
        <v>9</v>
      </c>
      <c r="G157" s="621"/>
      <c r="H157" s="621"/>
      <c r="I157" s="621"/>
      <c r="J157" s="621"/>
      <c r="K157" s="621"/>
      <c r="L157" s="621"/>
      <c r="M157" s="621"/>
      <c r="N157" s="621"/>
      <c r="O157" s="621"/>
      <c r="P157" s="621"/>
      <c r="Q157" s="621"/>
      <c r="R157" s="621"/>
      <c r="S157" s="621"/>
      <c r="T157" s="621"/>
      <c r="U157" s="621"/>
      <c r="V157" s="621"/>
      <c r="W157" s="621"/>
      <c r="X157" s="621"/>
      <c r="Y157" s="621"/>
      <c r="Z157" s="621"/>
      <c r="AA157" s="621"/>
      <c r="AB157" s="621"/>
      <c r="AC157" s="455" t="str">
        <f>IF('4.'!AT586='4.'!BL$48,BM$17,IF('4.'!AT586='4.'!BM$48,BN$17,IF('4.'!AT586='4.'!BN$48,BO$17,"-")))</f>
        <v>-</v>
      </c>
      <c r="AD157" s="455"/>
      <c r="AE157" s="455"/>
      <c r="AF157" s="455"/>
      <c r="AG157" s="455"/>
      <c r="AH157" s="455"/>
      <c r="AI157" s="455"/>
      <c r="AJ157" s="455"/>
      <c r="AK157" s="455"/>
      <c r="AL157" s="455"/>
      <c r="AM157" s="455"/>
      <c r="AN157" s="455"/>
      <c r="AO157" s="455"/>
      <c r="AP157" s="455"/>
      <c r="AQ157" s="455"/>
      <c r="AR157" s="607"/>
      <c r="AS157" s="55"/>
      <c r="AT157" s="69"/>
      <c r="AU157" s="59"/>
      <c r="AV157" s="59" t="str">
        <f>IF(AC157=BM$17,0,IF(AC157=BN$17,1,IF(AC157=BO$17,0,"-")))</f>
        <v>-</v>
      </c>
      <c r="AW157" s="59"/>
      <c r="AX157" s="59"/>
      <c r="AY157" s="59"/>
      <c r="AZ157" s="59"/>
      <c r="BA157" s="3"/>
    </row>
    <row r="158" spans="1:53" ht="14.1" customHeight="1" x14ac:dyDescent="0.2">
      <c r="A158" s="625"/>
      <c r="B158" s="626"/>
      <c r="C158" s="626"/>
      <c r="D158" s="626"/>
      <c r="E158" s="627"/>
      <c r="F158" s="620" t="s">
        <v>10</v>
      </c>
      <c r="G158" s="621"/>
      <c r="H158" s="621"/>
      <c r="I158" s="621"/>
      <c r="J158" s="621"/>
      <c r="K158" s="621"/>
      <c r="L158" s="621"/>
      <c r="M158" s="621"/>
      <c r="N158" s="621"/>
      <c r="O158" s="621"/>
      <c r="P158" s="621"/>
      <c r="Q158" s="621"/>
      <c r="R158" s="621"/>
      <c r="S158" s="621"/>
      <c r="T158" s="621"/>
      <c r="U158" s="621"/>
      <c r="V158" s="621"/>
      <c r="W158" s="621"/>
      <c r="X158" s="621"/>
      <c r="Y158" s="621"/>
      <c r="Z158" s="621"/>
      <c r="AA158" s="621"/>
      <c r="AB158" s="621"/>
      <c r="AC158" s="607" t="str">
        <f>IF('4.'!AT587='4.'!BL$48,BM$17,IF('4.'!AT587='4.'!BM$48,BN$17,IF('4.'!AT587='4.'!BN$48,BO$17,"-")))</f>
        <v>-</v>
      </c>
      <c r="AD158" s="608"/>
      <c r="AE158" s="608"/>
      <c r="AF158" s="608"/>
      <c r="AG158" s="608"/>
      <c r="AH158" s="608"/>
      <c r="AI158" s="608"/>
      <c r="AJ158" s="608"/>
      <c r="AK158" s="608"/>
      <c r="AL158" s="608"/>
      <c r="AM158" s="608"/>
      <c r="AN158" s="608"/>
      <c r="AO158" s="608"/>
      <c r="AP158" s="608"/>
      <c r="AQ158" s="608"/>
      <c r="AR158" s="608"/>
      <c r="AS158" s="55"/>
      <c r="AT158" s="69"/>
      <c r="AU158" s="59"/>
      <c r="AV158" s="59"/>
      <c r="AW158" s="59" t="str">
        <f>IF(AC158=BM$17,0,IF(AC158=BN$17,1,IF(AC158=BO$17,0,"-")))</f>
        <v>-</v>
      </c>
      <c r="AX158" s="59"/>
      <c r="AY158" s="59"/>
      <c r="AZ158" s="59"/>
      <c r="BA158" s="3"/>
    </row>
    <row r="159" spans="1:53" ht="14.1" customHeight="1" x14ac:dyDescent="0.2">
      <c r="A159" s="625"/>
      <c r="B159" s="626"/>
      <c r="C159" s="626"/>
      <c r="D159" s="626"/>
      <c r="E159" s="627"/>
      <c r="F159" s="620" t="s">
        <v>12</v>
      </c>
      <c r="G159" s="621"/>
      <c r="H159" s="621"/>
      <c r="I159" s="621"/>
      <c r="J159" s="621"/>
      <c r="K159" s="621"/>
      <c r="L159" s="621"/>
      <c r="M159" s="621"/>
      <c r="N159" s="621"/>
      <c r="O159" s="621"/>
      <c r="P159" s="621"/>
      <c r="Q159" s="621"/>
      <c r="R159" s="621"/>
      <c r="S159" s="621"/>
      <c r="T159" s="621"/>
      <c r="U159" s="621"/>
      <c r="V159" s="621"/>
      <c r="W159" s="621"/>
      <c r="X159" s="621"/>
      <c r="Y159" s="621"/>
      <c r="Z159" s="621"/>
      <c r="AA159" s="621"/>
      <c r="AB159" s="621"/>
      <c r="AC159" s="607" t="str">
        <f>IF('4.'!AT588='4.'!BL$48,BM$17,IF('4.'!AT588='4.'!BM$48,BN$17,IF('4.'!AT588='4.'!BN$48,BO$17,"-")))</f>
        <v>-</v>
      </c>
      <c r="AD159" s="608"/>
      <c r="AE159" s="608"/>
      <c r="AF159" s="608"/>
      <c r="AG159" s="608"/>
      <c r="AH159" s="608"/>
      <c r="AI159" s="608"/>
      <c r="AJ159" s="608"/>
      <c r="AK159" s="608"/>
      <c r="AL159" s="608"/>
      <c r="AM159" s="608"/>
      <c r="AN159" s="608"/>
      <c r="AO159" s="608"/>
      <c r="AP159" s="608"/>
      <c r="AQ159" s="608"/>
      <c r="AR159" s="608"/>
      <c r="AS159" s="55"/>
      <c r="AT159" s="69"/>
      <c r="AU159" s="59"/>
      <c r="AV159" s="59"/>
      <c r="AW159" s="59"/>
      <c r="AX159" s="59" t="str">
        <f>IF(AND(AC155=BN$16,AC159=BN$17),1,IF(OR(AC155=BM$16,AC155=BO$16,AC159=BM$17,AC159=BO$17),0,"-"))</f>
        <v>-</v>
      </c>
      <c r="AY159" s="59"/>
      <c r="AZ159" s="59"/>
      <c r="BA159" s="3"/>
    </row>
    <row r="160" spans="1:53" ht="14.1" customHeight="1" x14ac:dyDescent="0.2">
      <c r="A160" s="625"/>
      <c r="B160" s="626"/>
      <c r="C160" s="626"/>
      <c r="D160" s="626"/>
      <c r="E160" s="627"/>
      <c r="F160" s="620" t="s">
        <v>734</v>
      </c>
      <c r="G160" s="621"/>
      <c r="H160" s="621"/>
      <c r="I160" s="621"/>
      <c r="J160" s="621"/>
      <c r="K160" s="621"/>
      <c r="L160" s="621"/>
      <c r="M160" s="621"/>
      <c r="N160" s="621"/>
      <c r="O160" s="621"/>
      <c r="P160" s="621"/>
      <c r="Q160" s="621"/>
      <c r="R160" s="621"/>
      <c r="S160" s="621"/>
      <c r="T160" s="621"/>
      <c r="U160" s="621"/>
      <c r="V160" s="621"/>
      <c r="W160" s="621"/>
      <c r="X160" s="621"/>
      <c r="Y160" s="621"/>
      <c r="Z160" s="621"/>
      <c r="AA160" s="621"/>
      <c r="AB160" s="621"/>
      <c r="AC160" s="607" t="str">
        <f>IF('4.'!AT589='4.'!BL$48,BM$17,IF('4.'!AT589='4.'!BM$48,BN$17,IF('4.'!AT589='4.'!BN$48,BO$17,"-")))</f>
        <v>-</v>
      </c>
      <c r="AD160" s="608"/>
      <c r="AE160" s="608"/>
      <c r="AF160" s="608"/>
      <c r="AG160" s="608"/>
      <c r="AH160" s="608"/>
      <c r="AI160" s="608"/>
      <c r="AJ160" s="608"/>
      <c r="AK160" s="608"/>
      <c r="AL160" s="608"/>
      <c r="AM160" s="608"/>
      <c r="AN160" s="608"/>
      <c r="AO160" s="608"/>
      <c r="AP160" s="608"/>
      <c r="AQ160" s="608"/>
      <c r="AR160" s="608"/>
      <c r="AS160" s="55"/>
      <c r="AT160" s="69"/>
      <c r="AU160" s="59"/>
      <c r="AV160" s="59"/>
      <c r="AW160" s="59"/>
      <c r="AX160" s="59"/>
      <c r="AY160" s="59" t="str">
        <f>IF(AC160=BM$17,0,IF(AC160=BN$17,1,IF(AC160=BO$17,0,"-")))</f>
        <v>-</v>
      </c>
      <c r="AZ160" s="59"/>
      <c r="BA160" s="3"/>
    </row>
    <row r="161" spans="1:53" ht="14.1" customHeight="1" x14ac:dyDescent="0.2">
      <c r="A161" s="628"/>
      <c r="B161" s="629"/>
      <c r="C161" s="629"/>
      <c r="D161" s="629"/>
      <c r="E161" s="630"/>
      <c r="F161" s="620" t="s">
        <v>11</v>
      </c>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07" t="str">
        <f>IF('4.'!AT590='4.'!BL$48,BM$17,IF('4.'!AT590='4.'!BM$48,BN$17,IF('4.'!AT590='4.'!BN$48,BO$17,"-")))</f>
        <v>-</v>
      </c>
      <c r="AD161" s="608"/>
      <c r="AE161" s="608"/>
      <c r="AF161" s="608"/>
      <c r="AG161" s="608"/>
      <c r="AH161" s="608"/>
      <c r="AI161" s="608"/>
      <c r="AJ161" s="608"/>
      <c r="AK161" s="608"/>
      <c r="AL161" s="608"/>
      <c r="AM161" s="608"/>
      <c r="AN161" s="608"/>
      <c r="AO161" s="608"/>
      <c r="AP161" s="608"/>
      <c r="AQ161" s="608"/>
      <c r="AR161" s="608"/>
      <c r="AS161" s="55"/>
      <c r="AT161" s="69"/>
      <c r="AU161" s="59"/>
      <c r="AV161" s="59"/>
      <c r="AW161" s="59"/>
      <c r="AX161" s="59"/>
      <c r="AY161" s="59"/>
      <c r="AZ161" s="59" t="str">
        <f>IF(AC161=BM$17,0,IF(AC161=BN$17,1,IF(AC161=BO$17,0,"-")))</f>
        <v>-</v>
      </c>
      <c r="BA161" s="3"/>
    </row>
    <row r="162" spans="1:53" ht="14.1" customHeight="1" x14ac:dyDescent="0.15">
      <c r="A162" s="464" t="s">
        <v>75</v>
      </c>
      <c r="B162" s="623"/>
      <c r="C162" s="623"/>
      <c r="D162" s="623"/>
      <c r="E162" s="624"/>
      <c r="F162" s="633" t="s">
        <v>794</v>
      </c>
      <c r="G162" s="634"/>
      <c r="H162" s="634"/>
      <c r="I162" s="634"/>
      <c r="J162" s="634"/>
      <c r="K162" s="634"/>
      <c r="L162" s="634"/>
      <c r="M162" s="634"/>
      <c r="N162" s="634"/>
      <c r="O162" s="634"/>
      <c r="P162" s="634"/>
      <c r="Q162" s="634"/>
      <c r="R162" s="634"/>
      <c r="S162" s="634"/>
      <c r="T162" s="634"/>
      <c r="U162" s="634"/>
      <c r="V162" s="634"/>
      <c r="W162" s="634"/>
      <c r="X162" s="634"/>
      <c r="Y162" s="634"/>
      <c r="Z162" s="634"/>
      <c r="AA162" s="634"/>
      <c r="AB162" s="634"/>
      <c r="AC162" s="438" t="str">
        <f>IF('4.'!AT605='4.'!BL$48,BM$16,IF('4.'!AT605='4.'!BM$48,BN$16,IF('4.'!AT605='4.'!BN$48,BO$16,"-")))</f>
        <v>-</v>
      </c>
      <c r="AD162" s="439"/>
      <c r="AE162" s="439"/>
      <c r="AF162" s="439"/>
      <c r="AG162" s="439"/>
      <c r="AH162" s="439"/>
      <c r="AI162" s="439"/>
      <c r="AJ162" s="439"/>
      <c r="AK162" s="439"/>
      <c r="AL162" s="439"/>
      <c r="AM162" s="439"/>
      <c r="AN162" s="439"/>
      <c r="AO162" s="439"/>
      <c r="AP162" s="439"/>
      <c r="AQ162" s="439"/>
      <c r="AR162" s="439"/>
      <c r="AS162" s="55"/>
      <c r="AT162" s="69" t="str">
        <f>IF(AC162=BM$16,0,IF(AC162=BN$16,1,IF(AC162=BO$16,0,"-")))</f>
        <v>-</v>
      </c>
      <c r="AU162" s="59"/>
      <c r="AV162" s="59"/>
      <c r="AW162" s="59"/>
      <c r="AX162" s="59"/>
      <c r="AY162" s="59"/>
      <c r="AZ162" s="59"/>
      <c r="BA162" s="3"/>
    </row>
    <row r="163" spans="1:53" ht="14.1" customHeight="1" x14ac:dyDescent="0.2">
      <c r="A163" s="625"/>
      <c r="B163" s="626"/>
      <c r="C163" s="626"/>
      <c r="D163" s="626"/>
      <c r="E163" s="627"/>
      <c r="F163" s="620" t="s">
        <v>8</v>
      </c>
      <c r="G163" s="621"/>
      <c r="H163" s="621"/>
      <c r="I163" s="621"/>
      <c r="J163" s="621"/>
      <c r="K163" s="621"/>
      <c r="L163" s="621"/>
      <c r="M163" s="621"/>
      <c r="N163" s="621"/>
      <c r="O163" s="621"/>
      <c r="P163" s="621"/>
      <c r="Q163" s="621"/>
      <c r="R163" s="621"/>
      <c r="S163" s="621"/>
      <c r="T163" s="621"/>
      <c r="U163" s="621"/>
      <c r="V163" s="621"/>
      <c r="W163" s="621"/>
      <c r="X163" s="621"/>
      <c r="Y163" s="621"/>
      <c r="Z163" s="621"/>
      <c r="AA163" s="621"/>
      <c r="AB163" s="621"/>
      <c r="AC163" s="455" t="str">
        <f>IF('4.'!AT612='4.'!BL$48,BM$17,IF('4.'!AT612='4.'!BM$48,BN$17,IF('4.'!AT612='4.'!BN$48,BO$17,"-")))</f>
        <v>-</v>
      </c>
      <c r="AD163" s="455"/>
      <c r="AE163" s="455"/>
      <c r="AF163" s="455"/>
      <c r="AG163" s="455"/>
      <c r="AH163" s="455"/>
      <c r="AI163" s="455"/>
      <c r="AJ163" s="455"/>
      <c r="AK163" s="455"/>
      <c r="AL163" s="455"/>
      <c r="AM163" s="455"/>
      <c r="AN163" s="455"/>
      <c r="AO163" s="455"/>
      <c r="AP163" s="455"/>
      <c r="AQ163" s="455"/>
      <c r="AR163" s="607"/>
      <c r="AS163" s="55"/>
      <c r="AT163" s="69"/>
      <c r="AU163" s="59" t="str">
        <f>IF(AND(AC162=BN$16,AC163=BN$17),1,IF(OR(AC162=BM$16,AC162=BO$16,AC163=BM$17,AC163=BO$17),0,"-"))</f>
        <v>-</v>
      </c>
      <c r="AV163" s="59"/>
      <c r="AW163" s="59"/>
      <c r="AX163" s="59"/>
      <c r="AY163" s="59"/>
      <c r="AZ163" s="59"/>
      <c r="BA163" s="3"/>
    </row>
    <row r="164" spans="1:53" ht="14.1" customHeight="1" x14ac:dyDescent="0.2">
      <c r="A164" s="625"/>
      <c r="B164" s="626"/>
      <c r="C164" s="626"/>
      <c r="D164" s="626"/>
      <c r="E164" s="627"/>
      <c r="F164" s="620" t="s">
        <v>9</v>
      </c>
      <c r="G164" s="621"/>
      <c r="H164" s="621"/>
      <c r="I164" s="621"/>
      <c r="J164" s="621"/>
      <c r="K164" s="621"/>
      <c r="L164" s="621"/>
      <c r="M164" s="621"/>
      <c r="N164" s="621"/>
      <c r="O164" s="621"/>
      <c r="P164" s="621"/>
      <c r="Q164" s="621"/>
      <c r="R164" s="621"/>
      <c r="S164" s="621"/>
      <c r="T164" s="621"/>
      <c r="U164" s="621"/>
      <c r="V164" s="621"/>
      <c r="W164" s="621"/>
      <c r="X164" s="621"/>
      <c r="Y164" s="621"/>
      <c r="Z164" s="621"/>
      <c r="AA164" s="621"/>
      <c r="AB164" s="621"/>
      <c r="AC164" s="455" t="str">
        <f>IF('4.'!AT613='4.'!BL$48,BM$17,IF('4.'!AT613='4.'!BM$48,BN$17,IF('4.'!AT613='4.'!BN$48,BO$17,"-")))</f>
        <v>-</v>
      </c>
      <c r="AD164" s="455"/>
      <c r="AE164" s="455"/>
      <c r="AF164" s="455"/>
      <c r="AG164" s="455"/>
      <c r="AH164" s="455"/>
      <c r="AI164" s="455"/>
      <c r="AJ164" s="455"/>
      <c r="AK164" s="455"/>
      <c r="AL164" s="455"/>
      <c r="AM164" s="455"/>
      <c r="AN164" s="455"/>
      <c r="AO164" s="455"/>
      <c r="AP164" s="455"/>
      <c r="AQ164" s="455"/>
      <c r="AR164" s="607"/>
      <c r="AS164" s="55"/>
      <c r="AT164" s="69"/>
      <c r="AU164" s="59"/>
      <c r="AV164" s="59" t="str">
        <f>IF(AC164=BM$17,0,IF(AC164=BN$17,1,IF(AC164=BO$17,0,"-")))</f>
        <v>-</v>
      </c>
      <c r="AW164" s="59"/>
      <c r="AX164" s="59"/>
      <c r="AY164" s="59"/>
      <c r="AZ164" s="59"/>
      <c r="BA164" s="3"/>
    </row>
    <row r="165" spans="1:53" ht="14.1" customHeight="1" x14ac:dyDescent="0.2">
      <c r="A165" s="625"/>
      <c r="B165" s="626"/>
      <c r="C165" s="626"/>
      <c r="D165" s="626"/>
      <c r="E165" s="627"/>
      <c r="F165" s="620" t="s">
        <v>10</v>
      </c>
      <c r="G165" s="621"/>
      <c r="H165" s="621"/>
      <c r="I165" s="621"/>
      <c r="J165" s="621"/>
      <c r="K165" s="621"/>
      <c r="L165" s="621"/>
      <c r="M165" s="621"/>
      <c r="N165" s="621"/>
      <c r="O165" s="621"/>
      <c r="P165" s="621"/>
      <c r="Q165" s="621"/>
      <c r="R165" s="621"/>
      <c r="S165" s="621"/>
      <c r="T165" s="621"/>
      <c r="U165" s="621"/>
      <c r="V165" s="621"/>
      <c r="W165" s="621"/>
      <c r="X165" s="621"/>
      <c r="Y165" s="621"/>
      <c r="Z165" s="621"/>
      <c r="AA165" s="621"/>
      <c r="AB165" s="621"/>
      <c r="AC165" s="455" t="str">
        <f>IF('4.'!AT614='4.'!BL$48,BM$17,IF('4.'!AT614='4.'!BM$48,BN$17,IF('4.'!AT614='4.'!BN$48,BO$17,"-")))</f>
        <v>-</v>
      </c>
      <c r="AD165" s="455"/>
      <c r="AE165" s="455"/>
      <c r="AF165" s="455"/>
      <c r="AG165" s="455"/>
      <c r="AH165" s="455"/>
      <c r="AI165" s="455"/>
      <c r="AJ165" s="455"/>
      <c r="AK165" s="455"/>
      <c r="AL165" s="455"/>
      <c r="AM165" s="455"/>
      <c r="AN165" s="455"/>
      <c r="AO165" s="455"/>
      <c r="AP165" s="455"/>
      <c r="AQ165" s="455"/>
      <c r="AR165" s="607"/>
      <c r="AS165" s="55"/>
      <c r="AT165" s="69"/>
      <c r="AU165" s="59"/>
      <c r="AV165" s="59"/>
      <c r="AW165" s="59" t="str">
        <f>IF(AC165=BM$17,0,IF(AC165=BN$17,1,IF(AC165=BO$17,0,"-")))</f>
        <v>-</v>
      </c>
      <c r="AX165" s="59"/>
      <c r="AY165" s="59"/>
      <c r="AZ165" s="59"/>
      <c r="BA165" s="3"/>
    </row>
    <row r="166" spans="1:53" ht="14.1" customHeight="1" x14ac:dyDescent="0.2">
      <c r="A166" s="625"/>
      <c r="B166" s="626"/>
      <c r="C166" s="626"/>
      <c r="D166" s="626"/>
      <c r="E166" s="627"/>
      <c r="F166" s="620" t="s">
        <v>12</v>
      </c>
      <c r="G166" s="621"/>
      <c r="H166" s="621"/>
      <c r="I166" s="621"/>
      <c r="J166" s="621"/>
      <c r="K166" s="621"/>
      <c r="L166" s="621"/>
      <c r="M166" s="621"/>
      <c r="N166" s="621"/>
      <c r="O166" s="621"/>
      <c r="P166" s="621"/>
      <c r="Q166" s="621"/>
      <c r="R166" s="621"/>
      <c r="S166" s="621"/>
      <c r="T166" s="621"/>
      <c r="U166" s="621"/>
      <c r="V166" s="621"/>
      <c r="W166" s="621"/>
      <c r="X166" s="621"/>
      <c r="Y166" s="621"/>
      <c r="Z166" s="621"/>
      <c r="AA166" s="621"/>
      <c r="AB166" s="621"/>
      <c r="AC166" s="455" t="str">
        <f>IF('4.'!AT615='4.'!BL$48,BM$17,IF('4.'!AT615='4.'!BM$48,BN$17,IF('4.'!AT615='4.'!BN$48,BO$17,"-")))</f>
        <v>-</v>
      </c>
      <c r="AD166" s="455"/>
      <c r="AE166" s="455"/>
      <c r="AF166" s="455"/>
      <c r="AG166" s="455"/>
      <c r="AH166" s="455"/>
      <c r="AI166" s="455"/>
      <c r="AJ166" s="455"/>
      <c r="AK166" s="455"/>
      <c r="AL166" s="455"/>
      <c r="AM166" s="455"/>
      <c r="AN166" s="455"/>
      <c r="AO166" s="455"/>
      <c r="AP166" s="455"/>
      <c r="AQ166" s="455"/>
      <c r="AR166" s="607"/>
      <c r="AS166" s="55"/>
      <c r="AT166" s="69"/>
      <c r="AU166" s="59"/>
      <c r="AV166" s="59"/>
      <c r="AW166" s="59"/>
      <c r="AX166" s="59" t="str">
        <f>IF(AND(AC162=BN$16,AC166=BN$17),1,IF(OR(AC162=BM$16,AC162=BO$16,AC166=BM$17,AC166=BO$17),0,"-"))</f>
        <v>-</v>
      </c>
      <c r="AY166" s="59"/>
      <c r="AZ166" s="59"/>
      <c r="BA166" s="3"/>
    </row>
    <row r="167" spans="1:53" ht="14.1" customHeight="1" x14ac:dyDescent="0.2">
      <c r="A167" s="625"/>
      <c r="B167" s="626"/>
      <c r="C167" s="626"/>
      <c r="D167" s="626"/>
      <c r="E167" s="627"/>
      <c r="F167" s="620" t="s">
        <v>734</v>
      </c>
      <c r="G167" s="621"/>
      <c r="H167" s="621"/>
      <c r="I167" s="621"/>
      <c r="J167" s="621"/>
      <c r="K167" s="621"/>
      <c r="L167" s="621"/>
      <c r="M167" s="621"/>
      <c r="N167" s="621"/>
      <c r="O167" s="621"/>
      <c r="P167" s="621"/>
      <c r="Q167" s="621"/>
      <c r="R167" s="621"/>
      <c r="S167" s="621"/>
      <c r="T167" s="621"/>
      <c r="U167" s="621"/>
      <c r="V167" s="621"/>
      <c r="W167" s="621"/>
      <c r="X167" s="621"/>
      <c r="Y167" s="621"/>
      <c r="Z167" s="621"/>
      <c r="AA167" s="621"/>
      <c r="AB167" s="621"/>
      <c r="AC167" s="455" t="str">
        <f>IF('4.'!AT616='4.'!BL$48,BM$17,IF('4.'!AT616='4.'!BM$48,BN$17,IF('4.'!AT616='4.'!BN$48,BO$17,"-")))</f>
        <v>-</v>
      </c>
      <c r="AD167" s="455"/>
      <c r="AE167" s="455"/>
      <c r="AF167" s="455"/>
      <c r="AG167" s="455"/>
      <c r="AH167" s="455"/>
      <c r="AI167" s="455"/>
      <c r="AJ167" s="455"/>
      <c r="AK167" s="455"/>
      <c r="AL167" s="455"/>
      <c r="AM167" s="455"/>
      <c r="AN167" s="455"/>
      <c r="AO167" s="455"/>
      <c r="AP167" s="455"/>
      <c r="AQ167" s="455"/>
      <c r="AR167" s="607"/>
      <c r="AS167" s="55"/>
      <c r="AT167" s="69"/>
      <c r="AU167" s="59"/>
      <c r="AV167" s="59"/>
      <c r="AW167" s="59"/>
      <c r="AX167" s="59"/>
      <c r="AY167" s="59" t="str">
        <f>IF(AC167=BM$17,0,IF(AC167=BN$17,1,IF(AC167=BO$17,0,"-")))</f>
        <v>-</v>
      </c>
      <c r="AZ167" s="59"/>
      <c r="BA167" s="3"/>
    </row>
    <row r="168" spans="1:53" ht="14.1" customHeight="1" x14ac:dyDescent="0.2">
      <c r="A168" s="628"/>
      <c r="B168" s="629"/>
      <c r="C168" s="629"/>
      <c r="D168" s="629"/>
      <c r="E168" s="630"/>
      <c r="F168" s="620" t="s">
        <v>11</v>
      </c>
      <c r="G168" s="621"/>
      <c r="H168" s="621"/>
      <c r="I168" s="621"/>
      <c r="J168" s="621"/>
      <c r="K168" s="621"/>
      <c r="L168" s="621"/>
      <c r="M168" s="621"/>
      <c r="N168" s="621"/>
      <c r="O168" s="621"/>
      <c r="P168" s="621"/>
      <c r="Q168" s="621"/>
      <c r="R168" s="621"/>
      <c r="S168" s="621"/>
      <c r="T168" s="621"/>
      <c r="U168" s="621"/>
      <c r="V168" s="621"/>
      <c r="W168" s="621"/>
      <c r="X168" s="621"/>
      <c r="Y168" s="621"/>
      <c r="Z168" s="621"/>
      <c r="AA168" s="621"/>
      <c r="AB168" s="621"/>
      <c r="AC168" s="455" t="str">
        <f>IF('4.'!AT617='4.'!BL$48,BM$17,IF('4.'!AT617='4.'!BM$48,BN$17,IF('4.'!AT617='4.'!BN$48,BO$17,"-")))</f>
        <v>-</v>
      </c>
      <c r="AD168" s="455"/>
      <c r="AE168" s="455"/>
      <c r="AF168" s="455"/>
      <c r="AG168" s="455"/>
      <c r="AH168" s="455"/>
      <c r="AI168" s="455"/>
      <c r="AJ168" s="455"/>
      <c r="AK168" s="455"/>
      <c r="AL168" s="455"/>
      <c r="AM168" s="455"/>
      <c r="AN168" s="455"/>
      <c r="AO168" s="455"/>
      <c r="AP168" s="455"/>
      <c r="AQ168" s="455"/>
      <c r="AR168" s="607"/>
      <c r="AS168" s="55"/>
      <c r="AT168" s="69"/>
      <c r="AU168" s="59"/>
      <c r="AV168" s="59"/>
      <c r="AW168" s="59"/>
      <c r="AX168" s="59"/>
      <c r="AY168" s="59"/>
      <c r="AZ168" s="59" t="str">
        <f>IF(AC168=BM$17,0,IF(AC168=BN$17,1,IF(AC168=BO$17,0,"-")))</f>
        <v>-</v>
      </c>
      <c r="BA168" s="3"/>
    </row>
    <row r="169" spans="1:53" ht="20.100000000000001" customHeight="1" x14ac:dyDescent="0.2">
      <c r="A169" s="511" t="s">
        <v>800</v>
      </c>
      <c r="B169" s="511"/>
      <c r="C169" s="511"/>
      <c r="D169" s="511"/>
      <c r="E169" s="511"/>
      <c r="F169" s="511"/>
      <c r="G169" s="511"/>
      <c r="H169" s="511"/>
      <c r="I169" s="511"/>
      <c r="J169" s="511"/>
      <c r="K169" s="511"/>
      <c r="L169" s="511"/>
      <c r="M169" s="511"/>
      <c r="N169" s="511"/>
      <c r="O169" s="511"/>
      <c r="P169" s="511"/>
      <c r="Q169" s="511"/>
      <c r="R169" s="511"/>
      <c r="S169" s="511"/>
      <c r="T169" s="511"/>
      <c r="U169" s="511"/>
      <c r="V169" s="511"/>
      <c r="W169" s="511"/>
      <c r="X169" s="511"/>
      <c r="Y169" s="511"/>
      <c r="Z169" s="511"/>
      <c r="AA169" s="511"/>
      <c r="AB169" s="511"/>
      <c r="AC169" s="511"/>
      <c r="AD169" s="511"/>
      <c r="AE169" s="511"/>
      <c r="AF169" s="511"/>
      <c r="AG169" s="511"/>
      <c r="AH169" s="511"/>
      <c r="AI169" s="511"/>
      <c r="AJ169" s="511"/>
      <c r="AK169" s="511"/>
      <c r="AL169" s="511"/>
      <c r="AM169" s="511"/>
      <c r="AN169" s="511"/>
      <c r="AO169" s="511"/>
      <c r="AP169" s="511"/>
      <c r="AQ169" s="511"/>
      <c r="AR169" s="622"/>
      <c r="AS169" s="60"/>
      <c r="AT169" s="69"/>
      <c r="AU169" s="59"/>
      <c r="AV169" s="59"/>
      <c r="AW169" s="59"/>
      <c r="AX169" s="59"/>
      <c r="AY169" s="59"/>
      <c r="AZ169" s="59"/>
      <c r="BA169" s="3"/>
    </row>
    <row r="170" spans="1:53" ht="14.1" customHeight="1" x14ac:dyDescent="0.15">
      <c r="A170" s="464" t="s">
        <v>73</v>
      </c>
      <c r="B170" s="623"/>
      <c r="C170" s="623"/>
      <c r="D170" s="623"/>
      <c r="E170" s="624"/>
      <c r="F170" s="633" t="s">
        <v>794</v>
      </c>
      <c r="G170" s="634"/>
      <c r="H170" s="634"/>
      <c r="I170" s="634"/>
      <c r="J170" s="634"/>
      <c r="K170" s="634"/>
      <c r="L170" s="634"/>
      <c r="M170" s="634"/>
      <c r="N170" s="634"/>
      <c r="O170" s="634"/>
      <c r="P170" s="634"/>
      <c r="Q170" s="634"/>
      <c r="R170" s="634"/>
      <c r="S170" s="634"/>
      <c r="T170" s="634"/>
      <c r="U170" s="634"/>
      <c r="V170" s="634"/>
      <c r="W170" s="634"/>
      <c r="X170" s="634"/>
      <c r="Y170" s="634"/>
      <c r="Z170" s="634"/>
      <c r="AA170" s="634"/>
      <c r="AB170" s="634"/>
      <c r="AC170" s="437" t="str">
        <f>IF('4.'!AT635='4.'!BL$48,BM$16,IF('4.'!AT635='4.'!BM$48,BN$16,IF('4.'!AT635='4.'!BN$48,BO$16,"-")))</f>
        <v>-</v>
      </c>
      <c r="AD170" s="437"/>
      <c r="AE170" s="437"/>
      <c r="AF170" s="437"/>
      <c r="AG170" s="437"/>
      <c r="AH170" s="437"/>
      <c r="AI170" s="437"/>
      <c r="AJ170" s="437"/>
      <c r="AK170" s="437"/>
      <c r="AL170" s="437"/>
      <c r="AM170" s="437"/>
      <c r="AN170" s="437"/>
      <c r="AO170" s="437"/>
      <c r="AP170" s="437"/>
      <c r="AQ170" s="437"/>
      <c r="AR170" s="438"/>
      <c r="AS170" s="55"/>
      <c r="AT170" s="69" t="str">
        <f>IF(AC170=BM$16,0,IF(AC170=BN$16,1,IF(AC170=BO$16,0,"-")))</f>
        <v>-</v>
      </c>
      <c r="AU170" s="59"/>
      <c r="AV170" s="59"/>
      <c r="AW170" s="59"/>
      <c r="AX170" s="59"/>
      <c r="AY170" s="59"/>
      <c r="AZ170" s="59"/>
      <c r="BA170" s="3"/>
    </row>
    <row r="171" spans="1:53" ht="14.1" customHeight="1" x14ac:dyDescent="0.2">
      <c r="A171" s="625"/>
      <c r="B171" s="626"/>
      <c r="C171" s="626"/>
      <c r="D171" s="626"/>
      <c r="E171" s="627"/>
      <c r="F171" s="620" t="s">
        <v>8</v>
      </c>
      <c r="G171" s="621"/>
      <c r="H171" s="621"/>
      <c r="I171" s="621"/>
      <c r="J171" s="621"/>
      <c r="K171" s="621"/>
      <c r="L171" s="621"/>
      <c r="M171" s="621"/>
      <c r="N171" s="621"/>
      <c r="O171" s="621"/>
      <c r="P171" s="621"/>
      <c r="Q171" s="621"/>
      <c r="R171" s="621"/>
      <c r="S171" s="621"/>
      <c r="T171" s="621"/>
      <c r="U171" s="621"/>
      <c r="V171" s="621"/>
      <c r="W171" s="621"/>
      <c r="X171" s="621"/>
      <c r="Y171" s="621"/>
      <c r="Z171" s="621"/>
      <c r="AA171" s="621"/>
      <c r="AB171" s="621"/>
      <c r="AC171" s="455" t="str">
        <f>IF('4.'!AT642='4.'!BL$48,BM$17,IF('4.'!AT642='4.'!BM$48,BN$17,IF('4.'!AT642='4.'!BN$48,BO$17,"-")))</f>
        <v>-</v>
      </c>
      <c r="AD171" s="455"/>
      <c r="AE171" s="455"/>
      <c r="AF171" s="455"/>
      <c r="AG171" s="455"/>
      <c r="AH171" s="455"/>
      <c r="AI171" s="455"/>
      <c r="AJ171" s="455"/>
      <c r="AK171" s="455"/>
      <c r="AL171" s="455"/>
      <c r="AM171" s="455"/>
      <c r="AN171" s="455"/>
      <c r="AO171" s="455"/>
      <c r="AP171" s="455"/>
      <c r="AQ171" s="455"/>
      <c r="AR171" s="607"/>
      <c r="AS171" s="55"/>
      <c r="AT171" s="69"/>
      <c r="AU171" s="59" t="str">
        <f>IF(AND(AC170=BN$16,AC171=BN$17),1,IF(OR(AC170=BM$16,AC170=BO$16,AC171=BM$17,AC171=BO$17),0,"-"))</f>
        <v>-</v>
      </c>
      <c r="AV171" s="59"/>
      <c r="AW171" s="59"/>
      <c r="AX171" s="59"/>
      <c r="AY171" s="59"/>
      <c r="AZ171" s="59"/>
      <c r="BA171" s="3"/>
    </row>
    <row r="172" spans="1:53" ht="14.1" customHeight="1" x14ac:dyDescent="0.2">
      <c r="A172" s="625"/>
      <c r="B172" s="626"/>
      <c r="C172" s="626"/>
      <c r="D172" s="626"/>
      <c r="E172" s="627"/>
      <c r="F172" s="620" t="s">
        <v>9</v>
      </c>
      <c r="G172" s="621"/>
      <c r="H172" s="621"/>
      <c r="I172" s="621"/>
      <c r="J172" s="621"/>
      <c r="K172" s="621"/>
      <c r="L172" s="621"/>
      <c r="M172" s="621"/>
      <c r="N172" s="621"/>
      <c r="O172" s="621"/>
      <c r="P172" s="621"/>
      <c r="Q172" s="621"/>
      <c r="R172" s="621"/>
      <c r="S172" s="621"/>
      <c r="T172" s="621"/>
      <c r="U172" s="621"/>
      <c r="V172" s="621"/>
      <c r="W172" s="621"/>
      <c r="X172" s="621"/>
      <c r="Y172" s="621"/>
      <c r="Z172" s="621"/>
      <c r="AA172" s="621"/>
      <c r="AB172" s="621"/>
      <c r="AC172" s="455" t="str">
        <f>IF('4.'!AT643='4.'!BL$48,BM$17,IF('4.'!AT643='4.'!BM$48,BN$17,IF('4.'!AT643='4.'!BN$48,BO$17,"-")))</f>
        <v>-</v>
      </c>
      <c r="AD172" s="455"/>
      <c r="AE172" s="455"/>
      <c r="AF172" s="455"/>
      <c r="AG172" s="455"/>
      <c r="AH172" s="455"/>
      <c r="AI172" s="455"/>
      <c r="AJ172" s="455"/>
      <c r="AK172" s="455"/>
      <c r="AL172" s="455"/>
      <c r="AM172" s="455"/>
      <c r="AN172" s="455"/>
      <c r="AO172" s="455"/>
      <c r="AP172" s="455"/>
      <c r="AQ172" s="455"/>
      <c r="AR172" s="607"/>
      <c r="AS172" s="55"/>
      <c r="AT172" s="69"/>
      <c r="AU172" s="59"/>
      <c r="AV172" s="59" t="str">
        <f>IF(AC172=BM$17,0,IF(AC172=BN$17,1,IF(AC172=BO$17,0,"-")))</f>
        <v>-</v>
      </c>
      <c r="AW172" s="59"/>
      <c r="AX172" s="59"/>
      <c r="AY172" s="59"/>
      <c r="AZ172" s="59"/>
      <c r="BA172" s="3"/>
    </row>
    <row r="173" spans="1:53" ht="14.1" customHeight="1" x14ac:dyDescent="0.2">
      <c r="A173" s="625"/>
      <c r="B173" s="626"/>
      <c r="C173" s="626"/>
      <c r="D173" s="626"/>
      <c r="E173" s="627"/>
      <c r="F173" s="620" t="s">
        <v>10</v>
      </c>
      <c r="G173" s="621"/>
      <c r="H173" s="621"/>
      <c r="I173" s="621"/>
      <c r="J173" s="621"/>
      <c r="K173" s="621"/>
      <c r="L173" s="621"/>
      <c r="M173" s="621"/>
      <c r="N173" s="621"/>
      <c r="O173" s="621"/>
      <c r="P173" s="621"/>
      <c r="Q173" s="621"/>
      <c r="R173" s="621"/>
      <c r="S173" s="621"/>
      <c r="T173" s="621"/>
      <c r="U173" s="621"/>
      <c r="V173" s="621"/>
      <c r="W173" s="621"/>
      <c r="X173" s="621"/>
      <c r="Y173" s="621"/>
      <c r="Z173" s="621"/>
      <c r="AA173" s="621"/>
      <c r="AB173" s="621"/>
      <c r="AC173" s="455" t="str">
        <f>IF('4.'!AT644='4.'!BL$48,BM$17,IF('4.'!AT644='4.'!BM$48,BN$17,IF('4.'!AT644='4.'!BN$48,BO$17,"-")))</f>
        <v>-</v>
      </c>
      <c r="AD173" s="455"/>
      <c r="AE173" s="455"/>
      <c r="AF173" s="455"/>
      <c r="AG173" s="455"/>
      <c r="AH173" s="455"/>
      <c r="AI173" s="455"/>
      <c r="AJ173" s="455"/>
      <c r="AK173" s="455"/>
      <c r="AL173" s="455"/>
      <c r="AM173" s="455"/>
      <c r="AN173" s="455"/>
      <c r="AO173" s="455"/>
      <c r="AP173" s="455"/>
      <c r="AQ173" s="455"/>
      <c r="AR173" s="607"/>
      <c r="AS173" s="55"/>
      <c r="AT173" s="69"/>
      <c r="AU173" s="59"/>
      <c r="AV173" s="59"/>
      <c r="AW173" s="59" t="str">
        <f>IF(AC173=BM$17,0,IF(AC173=BN$17,1,IF(AC173=BO$17,0,"-")))</f>
        <v>-</v>
      </c>
      <c r="AX173" s="59"/>
      <c r="AY173" s="59"/>
      <c r="AZ173" s="59"/>
      <c r="BA173" s="3"/>
    </row>
    <row r="174" spans="1:53" ht="14.1" customHeight="1" x14ac:dyDescent="0.2">
      <c r="A174" s="625"/>
      <c r="B174" s="626"/>
      <c r="C174" s="626"/>
      <c r="D174" s="626"/>
      <c r="E174" s="627"/>
      <c r="F174" s="620" t="s">
        <v>12</v>
      </c>
      <c r="G174" s="621"/>
      <c r="H174" s="621"/>
      <c r="I174" s="621"/>
      <c r="J174" s="621"/>
      <c r="K174" s="621"/>
      <c r="L174" s="621"/>
      <c r="M174" s="621"/>
      <c r="N174" s="621"/>
      <c r="O174" s="621"/>
      <c r="P174" s="621"/>
      <c r="Q174" s="621"/>
      <c r="R174" s="621"/>
      <c r="S174" s="621"/>
      <c r="T174" s="621"/>
      <c r="U174" s="621"/>
      <c r="V174" s="621"/>
      <c r="W174" s="621"/>
      <c r="X174" s="621"/>
      <c r="Y174" s="621"/>
      <c r="Z174" s="621"/>
      <c r="AA174" s="621"/>
      <c r="AB174" s="621"/>
      <c r="AC174" s="455" t="str">
        <f>IF('4.'!AT645='4.'!BL$48,BM$17,IF('4.'!AT645='4.'!BM$48,BN$17,IF('4.'!AT645='4.'!BN$48,BO$17,"-")))</f>
        <v>-</v>
      </c>
      <c r="AD174" s="455"/>
      <c r="AE174" s="455"/>
      <c r="AF174" s="455"/>
      <c r="AG174" s="455"/>
      <c r="AH174" s="455"/>
      <c r="AI174" s="455"/>
      <c r="AJ174" s="455"/>
      <c r="AK174" s="455"/>
      <c r="AL174" s="455"/>
      <c r="AM174" s="455"/>
      <c r="AN174" s="455"/>
      <c r="AO174" s="455"/>
      <c r="AP174" s="455"/>
      <c r="AQ174" s="455"/>
      <c r="AR174" s="607"/>
      <c r="AS174" s="55"/>
      <c r="AT174" s="69"/>
      <c r="AU174" s="59"/>
      <c r="AV174" s="59"/>
      <c r="AW174" s="59"/>
      <c r="AX174" s="59" t="str">
        <f>IF(AND(AC170=BN$16,AC174=BN$17),1,IF(OR(AC170=BM$16,AC170=BO$16,AC174=BM$17,AC174=BO$17),0,"-"))</f>
        <v>-</v>
      </c>
      <c r="AY174" s="59"/>
      <c r="AZ174" s="59"/>
      <c r="BA174" s="3"/>
    </row>
    <row r="175" spans="1:53" ht="14.1" customHeight="1" x14ac:dyDescent="0.2">
      <c r="A175" s="625"/>
      <c r="B175" s="626"/>
      <c r="C175" s="626"/>
      <c r="D175" s="626"/>
      <c r="E175" s="627"/>
      <c r="F175" s="620" t="s">
        <v>734</v>
      </c>
      <c r="G175" s="621"/>
      <c r="H175" s="621"/>
      <c r="I175" s="621"/>
      <c r="J175" s="621"/>
      <c r="K175" s="621"/>
      <c r="L175" s="621"/>
      <c r="M175" s="621"/>
      <c r="N175" s="621"/>
      <c r="O175" s="621"/>
      <c r="P175" s="621"/>
      <c r="Q175" s="621"/>
      <c r="R175" s="621"/>
      <c r="S175" s="621"/>
      <c r="T175" s="621"/>
      <c r="U175" s="621"/>
      <c r="V175" s="621"/>
      <c r="W175" s="621"/>
      <c r="X175" s="621"/>
      <c r="Y175" s="621"/>
      <c r="Z175" s="621"/>
      <c r="AA175" s="621"/>
      <c r="AB175" s="621"/>
      <c r="AC175" s="455" t="str">
        <f>IF('4.'!AT646='4.'!BL$48,BM$17,IF('4.'!AT646='4.'!BM$48,BN$17,IF('4.'!AT646='4.'!BN$48,BO$17,"-")))</f>
        <v>-</v>
      </c>
      <c r="AD175" s="455"/>
      <c r="AE175" s="455"/>
      <c r="AF175" s="455"/>
      <c r="AG175" s="455"/>
      <c r="AH175" s="455"/>
      <c r="AI175" s="455"/>
      <c r="AJ175" s="455"/>
      <c r="AK175" s="455"/>
      <c r="AL175" s="455"/>
      <c r="AM175" s="455"/>
      <c r="AN175" s="455"/>
      <c r="AO175" s="455"/>
      <c r="AP175" s="455"/>
      <c r="AQ175" s="455"/>
      <c r="AR175" s="607"/>
      <c r="AS175" s="55"/>
      <c r="AT175" s="69"/>
      <c r="AU175" s="59"/>
      <c r="AV175" s="59"/>
      <c r="AW175" s="59"/>
      <c r="AX175" s="59"/>
      <c r="AY175" s="59" t="str">
        <f>IF(AC175=BM$17,0,IF(AC175=BN$17,1,IF(AC175=BO$17,0,"-")))</f>
        <v>-</v>
      </c>
      <c r="AZ175" s="59"/>
      <c r="BA175" s="3"/>
    </row>
    <row r="176" spans="1:53" ht="14.1" customHeight="1" x14ac:dyDescent="0.2">
      <c r="A176" s="628"/>
      <c r="B176" s="629"/>
      <c r="C176" s="629"/>
      <c r="D176" s="629"/>
      <c r="E176" s="630"/>
      <c r="F176" s="620" t="s">
        <v>11</v>
      </c>
      <c r="G176" s="621"/>
      <c r="H176" s="621"/>
      <c r="I176" s="621"/>
      <c r="J176" s="621"/>
      <c r="K176" s="621"/>
      <c r="L176" s="621"/>
      <c r="M176" s="621"/>
      <c r="N176" s="621"/>
      <c r="O176" s="621"/>
      <c r="P176" s="621"/>
      <c r="Q176" s="621"/>
      <c r="R176" s="621"/>
      <c r="S176" s="621"/>
      <c r="T176" s="621"/>
      <c r="U176" s="621"/>
      <c r="V176" s="621"/>
      <c r="W176" s="621"/>
      <c r="X176" s="621"/>
      <c r="Y176" s="621"/>
      <c r="Z176" s="621"/>
      <c r="AA176" s="621"/>
      <c r="AB176" s="621"/>
      <c r="AC176" s="455" t="str">
        <f>IF('4.'!AT647='4.'!BL$48,BM$17,IF('4.'!AT647='4.'!BM$48,BN$17,IF('4.'!AT647='4.'!BN$48,BO$17,"-")))</f>
        <v>-</v>
      </c>
      <c r="AD176" s="455"/>
      <c r="AE176" s="455"/>
      <c r="AF176" s="455"/>
      <c r="AG176" s="455"/>
      <c r="AH176" s="455"/>
      <c r="AI176" s="455"/>
      <c r="AJ176" s="455"/>
      <c r="AK176" s="455"/>
      <c r="AL176" s="455"/>
      <c r="AM176" s="455"/>
      <c r="AN176" s="455"/>
      <c r="AO176" s="455"/>
      <c r="AP176" s="455"/>
      <c r="AQ176" s="455"/>
      <c r="AR176" s="607"/>
      <c r="AS176" s="55"/>
      <c r="AT176" s="69"/>
      <c r="AU176" s="59"/>
      <c r="AV176" s="59"/>
      <c r="AW176" s="59"/>
      <c r="AX176" s="59"/>
      <c r="AY176" s="59"/>
      <c r="AZ176" s="59" t="str">
        <f>IF(AC176=BM$17,0,IF(AC176=BN$17,1,IF(AC176=BO$17,0,"-")))</f>
        <v>-</v>
      </c>
      <c r="BA176" s="3"/>
    </row>
    <row r="177" spans="1:53" ht="14.1" customHeight="1" x14ac:dyDescent="0.15">
      <c r="A177" s="464" t="s">
        <v>74</v>
      </c>
      <c r="B177" s="623"/>
      <c r="C177" s="623"/>
      <c r="D177" s="623"/>
      <c r="E177" s="624"/>
      <c r="F177" s="633" t="s">
        <v>794</v>
      </c>
      <c r="G177" s="634"/>
      <c r="H177" s="634"/>
      <c r="I177" s="634"/>
      <c r="J177" s="634"/>
      <c r="K177" s="634"/>
      <c r="L177" s="634"/>
      <c r="M177" s="634"/>
      <c r="N177" s="634"/>
      <c r="O177" s="634"/>
      <c r="P177" s="634"/>
      <c r="Q177" s="634"/>
      <c r="R177" s="634"/>
      <c r="S177" s="634"/>
      <c r="T177" s="634"/>
      <c r="U177" s="634"/>
      <c r="V177" s="634"/>
      <c r="W177" s="634"/>
      <c r="X177" s="634"/>
      <c r="Y177" s="634"/>
      <c r="Z177" s="634"/>
      <c r="AA177" s="634"/>
      <c r="AB177" s="634"/>
      <c r="AC177" s="437" t="str">
        <f>IF('4.'!AT662='4.'!BL$48,BM$16,IF('4.'!AT662='4.'!BM$48,BN$16,IF('4.'!AT662='4.'!BN$48,BO$16,"-")))</f>
        <v>-</v>
      </c>
      <c r="AD177" s="437"/>
      <c r="AE177" s="437"/>
      <c r="AF177" s="437"/>
      <c r="AG177" s="437"/>
      <c r="AH177" s="437"/>
      <c r="AI177" s="437"/>
      <c r="AJ177" s="437"/>
      <c r="AK177" s="437"/>
      <c r="AL177" s="437"/>
      <c r="AM177" s="437"/>
      <c r="AN177" s="437"/>
      <c r="AO177" s="437"/>
      <c r="AP177" s="437"/>
      <c r="AQ177" s="437"/>
      <c r="AR177" s="438"/>
      <c r="AS177" s="55"/>
      <c r="AT177" s="69" t="str">
        <f>IF(AC177=BM$16,0,IF(AC177=BN$16,1,IF(AC177=BO$16,0,"-")))</f>
        <v>-</v>
      </c>
      <c r="AU177" s="59"/>
      <c r="AV177" s="59"/>
      <c r="AW177" s="59"/>
      <c r="AX177" s="59"/>
      <c r="AY177" s="59"/>
      <c r="AZ177" s="59"/>
      <c r="BA177" s="3"/>
    </row>
    <row r="178" spans="1:53" ht="14.1" customHeight="1" x14ac:dyDescent="0.2">
      <c r="A178" s="625"/>
      <c r="B178" s="626"/>
      <c r="C178" s="626"/>
      <c r="D178" s="626"/>
      <c r="E178" s="627"/>
      <c r="F178" s="620" t="s">
        <v>8</v>
      </c>
      <c r="G178" s="621"/>
      <c r="H178" s="621"/>
      <c r="I178" s="621"/>
      <c r="J178" s="621"/>
      <c r="K178" s="621"/>
      <c r="L178" s="621"/>
      <c r="M178" s="621"/>
      <c r="N178" s="621"/>
      <c r="O178" s="621"/>
      <c r="P178" s="621"/>
      <c r="Q178" s="621"/>
      <c r="R178" s="621"/>
      <c r="S178" s="621"/>
      <c r="T178" s="621"/>
      <c r="U178" s="621"/>
      <c r="V178" s="621"/>
      <c r="W178" s="621"/>
      <c r="X178" s="621"/>
      <c r="Y178" s="621"/>
      <c r="Z178" s="621"/>
      <c r="AA178" s="621"/>
      <c r="AB178" s="621"/>
      <c r="AC178" s="455" t="str">
        <f>IF('4.'!AT669='4.'!BL$48,BM$17,IF('4.'!AT669='4.'!BM$48,BN$17,IF('4.'!AT669='4.'!BN$48,BO$17,"-")))</f>
        <v>-</v>
      </c>
      <c r="AD178" s="455"/>
      <c r="AE178" s="455"/>
      <c r="AF178" s="455"/>
      <c r="AG178" s="455"/>
      <c r="AH178" s="455"/>
      <c r="AI178" s="455"/>
      <c r="AJ178" s="455"/>
      <c r="AK178" s="455"/>
      <c r="AL178" s="455"/>
      <c r="AM178" s="455"/>
      <c r="AN178" s="455"/>
      <c r="AO178" s="455"/>
      <c r="AP178" s="455"/>
      <c r="AQ178" s="455"/>
      <c r="AR178" s="607"/>
      <c r="AS178" s="55"/>
      <c r="AT178" s="69"/>
      <c r="AU178" s="59" t="str">
        <f>IF(AND(AC177=BN$16,AC178=BN$17),1,IF(OR(AC177=BM$16,AC177=BO$16,AC178=BM$17,AC178=BO$17),0,"-"))</f>
        <v>-</v>
      </c>
      <c r="AV178" s="59"/>
      <c r="AW178" s="59"/>
      <c r="AX178" s="59"/>
      <c r="AY178" s="59"/>
      <c r="AZ178" s="59"/>
      <c r="BA178" s="3"/>
    </row>
    <row r="179" spans="1:53" ht="14.1" customHeight="1" x14ac:dyDescent="0.2">
      <c r="A179" s="625"/>
      <c r="B179" s="626"/>
      <c r="C179" s="626"/>
      <c r="D179" s="626"/>
      <c r="E179" s="627"/>
      <c r="F179" s="620" t="s">
        <v>9</v>
      </c>
      <c r="G179" s="621"/>
      <c r="H179" s="621"/>
      <c r="I179" s="621"/>
      <c r="J179" s="621"/>
      <c r="K179" s="621"/>
      <c r="L179" s="621"/>
      <c r="M179" s="621"/>
      <c r="N179" s="621"/>
      <c r="O179" s="621"/>
      <c r="P179" s="621"/>
      <c r="Q179" s="621"/>
      <c r="R179" s="621"/>
      <c r="S179" s="621"/>
      <c r="T179" s="621"/>
      <c r="U179" s="621"/>
      <c r="V179" s="621"/>
      <c r="W179" s="621"/>
      <c r="X179" s="621"/>
      <c r="Y179" s="621"/>
      <c r="Z179" s="621"/>
      <c r="AA179" s="621"/>
      <c r="AB179" s="621"/>
      <c r="AC179" s="455" t="str">
        <f>IF('4.'!AT670='4.'!BL$48,BM$17,IF('4.'!AT670='4.'!BM$48,BN$17,IF('4.'!AT670='4.'!BN$48,BO$17,"-")))</f>
        <v>-</v>
      </c>
      <c r="AD179" s="455"/>
      <c r="AE179" s="455"/>
      <c r="AF179" s="455"/>
      <c r="AG179" s="455"/>
      <c r="AH179" s="455"/>
      <c r="AI179" s="455"/>
      <c r="AJ179" s="455"/>
      <c r="AK179" s="455"/>
      <c r="AL179" s="455"/>
      <c r="AM179" s="455"/>
      <c r="AN179" s="455"/>
      <c r="AO179" s="455"/>
      <c r="AP179" s="455"/>
      <c r="AQ179" s="455"/>
      <c r="AR179" s="607"/>
      <c r="AS179" s="55"/>
      <c r="AT179" s="69"/>
      <c r="AU179" s="59"/>
      <c r="AV179" s="59" t="str">
        <f>IF(AC179=BM$17,0,IF(AC179=BN$17,1,IF(AC179=BO$17,0,"-")))</f>
        <v>-</v>
      </c>
      <c r="AW179" s="59"/>
      <c r="AX179" s="59"/>
      <c r="AY179" s="59"/>
      <c r="AZ179" s="59"/>
      <c r="BA179" s="3"/>
    </row>
    <row r="180" spans="1:53" ht="14.1" customHeight="1" x14ac:dyDescent="0.2">
      <c r="A180" s="625"/>
      <c r="B180" s="626"/>
      <c r="C180" s="626"/>
      <c r="D180" s="626"/>
      <c r="E180" s="627"/>
      <c r="F180" s="620" t="s">
        <v>10</v>
      </c>
      <c r="G180" s="621"/>
      <c r="H180" s="621"/>
      <c r="I180" s="621"/>
      <c r="J180" s="621"/>
      <c r="K180" s="621"/>
      <c r="L180" s="621"/>
      <c r="M180" s="621"/>
      <c r="N180" s="621"/>
      <c r="O180" s="621"/>
      <c r="P180" s="621"/>
      <c r="Q180" s="621"/>
      <c r="R180" s="621"/>
      <c r="S180" s="621"/>
      <c r="T180" s="621"/>
      <c r="U180" s="621"/>
      <c r="V180" s="621"/>
      <c r="W180" s="621"/>
      <c r="X180" s="621"/>
      <c r="Y180" s="621"/>
      <c r="Z180" s="621"/>
      <c r="AA180" s="621"/>
      <c r="AB180" s="621"/>
      <c r="AC180" s="455" t="str">
        <f>IF('4.'!AT671='4.'!BL$48,BM$17,IF('4.'!AT671='4.'!BM$48,BN$17,IF('4.'!AT671='4.'!BN$48,BO$17,"-")))</f>
        <v>-</v>
      </c>
      <c r="AD180" s="455"/>
      <c r="AE180" s="455"/>
      <c r="AF180" s="455"/>
      <c r="AG180" s="455"/>
      <c r="AH180" s="455"/>
      <c r="AI180" s="455"/>
      <c r="AJ180" s="455"/>
      <c r="AK180" s="455"/>
      <c r="AL180" s="455"/>
      <c r="AM180" s="455"/>
      <c r="AN180" s="455"/>
      <c r="AO180" s="455"/>
      <c r="AP180" s="455"/>
      <c r="AQ180" s="455"/>
      <c r="AR180" s="607"/>
      <c r="AS180" s="55"/>
      <c r="AT180" s="69"/>
      <c r="AU180" s="59"/>
      <c r="AV180" s="59"/>
      <c r="AW180" s="59" t="str">
        <f>IF(AC180=BM$17,0,IF(AC180=BN$17,1,IF(AC180=BO$17,0,"-")))</f>
        <v>-</v>
      </c>
      <c r="AX180" s="59"/>
      <c r="AY180" s="59"/>
      <c r="AZ180" s="59"/>
      <c r="BA180" s="3"/>
    </row>
    <row r="181" spans="1:53" ht="14.1" customHeight="1" x14ac:dyDescent="0.2">
      <c r="A181" s="625"/>
      <c r="B181" s="626"/>
      <c r="C181" s="626"/>
      <c r="D181" s="626"/>
      <c r="E181" s="627"/>
      <c r="F181" s="620" t="s">
        <v>12</v>
      </c>
      <c r="G181" s="621"/>
      <c r="H181" s="621"/>
      <c r="I181" s="621"/>
      <c r="J181" s="621"/>
      <c r="K181" s="621"/>
      <c r="L181" s="621"/>
      <c r="M181" s="621"/>
      <c r="N181" s="621"/>
      <c r="O181" s="621"/>
      <c r="P181" s="621"/>
      <c r="Q181" s="621"/>
      <c r="R181" s="621"/>
      <c r="S181" s="621"/>
      <c r="T181" s="621"/>
      <c r="U181" s="621"/>
      <c r="V181" s="621"/>
      <c r="W181" s="621"/>
      <c r="X181" s="621"/>
      <c r="Y181" s="621"/>
      <c r="Z181" s="621"/>
      <c r="AA181" s="621"/>
      <c r="AB181" s="621"/>
      <c r="AC181" s="455" t="str">
        <f>IF('4.'!AT672='4.'!BL$48,BM$17,IF('4.'!AT672='4.'!BM$48,BN$17,IF('4.'!AT672='4.'!BN$48,BO$17,"-")))</f>
        <v>-</v>
      </c>
      <c r="AD181" s="455"/>
      <c r="AE181" s="455"/>
      <c r="AF181" s="455"/>
      <c r="AG181" s="455"/>
      <c r="AH181" s="455"/>
      <c r="AI181" s="455"/>
      <c r="AJ181" s="455"/>
      <c r="AK181" s="455"/>
      <c r="AL181" s="455"/>
      <c r="AM181" s="455"/>
      <c r="AN181" s="455"/>
      <c r="AO181" s="455"/>
      <c r="AP181" s="455"/>
      <c r="AQ181" s="455"/>
      <c r="AR181" s="607"/>
      <c r="AS181" s="55"/>
      <c r="AT181" s="69"/>
      <c r="AU181" s="59"/>
      <c r="AV181" s="59"/>
      <c r="AW181" s="59"/>
      <c r="AX181" s="59" t="str">
        <f>IF(AND(AC177=BN$16,AC181=BN$17),1,IF(OR(AC177=BM$16,AC177=BO$16,AC181=BM$17,AC181=BO$17),0,"-"))</f>
        <v>-</v>
      </c>
      <c r="AY181" s="59"/>
      <c r="AZ181" s="59"/>
      <c r="BA181" s="3"/>
    </row>
    <row r="182" spans="1:53" ht="14.1" customHeight="1" x14ac:dyDescent="0.2">
      <c r="A182" s="625"/>
      <c r="B182" s="626"/>
      <c r="C182" s="626"/>
      <c r="D182" s="626"/>
      <c r="E182" s="627"/>
      <c r="F182" s="620" t="s">
        <v>734</v>
      </c>
      <c r="G182" s="621"/>
      <c r="H182" s="621"/>
      <c r="I182" s="621"/>
      <c r="J182" s="621"/>
      <c r="K182" s="621"/>
      <c r="L182" s="621"/>
      <c r="M182" s="621"/>
      <c r="N182" s="621"/>
      <c r="O182" s="621"/>
      <c r="P182" s="621"/>
      <c r="Q182" s="621"/>
      <c r="R182" s="621"/>
      <c r="S182" s="621"/>
      <c r="T182" s="621"/>
      <c r="U182" s="621"/>
      <c r="V182" s="621"/>
      <c r="W182" s="621"/>
      <c r="X182" s="621"/>
      <c r="Y182" s="621"/>
      <c r="Z182" s="621"/>
      <c r="AA182" s="621"/>
      <c r="AB182" s="621"/>
      <c r="AC182" s="455" t="str">
        <f>IF('4.'!AT673='4.'!BL$48,BM$17,IF('4.'!AT673='4.'!BM$48,BN$17,IF('4.'!AT673='4.'!BN$48,BO$17,"-")))</f>
        <v>-</v>
      </c>
      <c r="AD182" s="455"/>
      <c r="AE182" s="455"/>
      <c r="AF182" s="455"/>
      <c r="AG182" s="455"/>
      <c r="AH182" s="455"/>
      <c r="AI182" s="455"/>
      <c r="AJ182" s="455"/>
      <c r="AK182" s="455"/>
      <c r="AL182" s="455"/>
      <c r="AM182" s="455"/>
      <c r="AN182" s="455"/>
      <c r="AO182" s="455"/>
      <c r="AP182" s="455"/>
      <c r="AQ182" s="455"/>
      <c r="AR182" s="607"/>
      <c r="AS182" s="55"/>
      <c r="AT182" s="69"/>
      <c r="AU182" s="59"/>
      <c r="AV182" s="59"/>
      <c r="AW182" s="59"/>
      <c r="AX182" s="59"/>
      <c r="AY182" s="59" t="str">
        <f>IF(AC182=BM$17,0,IF(AC182=BN$17,1,IF(AC182=BO$17,0,"-")))</f>
        <v>-</v>
      </c>
      <c r="AZ182" s="59"/>
      <c r="BA182" s="3"/>
    </row>
    <row r="183" spans="1:53" ht="14.1" customHeight="1" x14ac:dyDescent="0.2">
      <c r="A183" s="628"/>
      <c r="B183" s="629"/>
      <c r="C183" s="629"/>
      <c r="D183" s="629"/>
      <c r="E183" s="630"/>
      <c r="F183" s="620" t="s">
        <v>11</v>
      </c>
      <c r="G183" s="621"/>
      <c r="H183" s="621"/>
      <c r="I183" s="621"/>
      <c r="J183" s="621"/>
      <c r="K183" s="621"/>
      <c r="L183" s="621"/>
      <c r="M183" s="621"/>
      <c r="N183" s="621"/>
      <c r="O183" s="621"/>
      <c r="P183" s="621"/>
      <c r="Q183" s="621"/>
      <c r="R183" s="621"/>
      <c r="S183" s="621"/>
      <c r="T183" s="621"/>
      <c r="U183" s="621"/>
      <c r="V183" s="621"/>
      <c r="W183" s="621"/>
      <c r="X183" s="621"/>
      <c r="Y183" s="621"/>
      <c r="Z183" s="621"/>
      <c r="AA183" s="621"/>
      <c r="AB183" s="621"/>
      <c r="AC183" s="455" t="str">
        <f>IF('4.'!AT674='4.'!BL$48,BM$17,IF('4.'!AT674='4.'!BM$48,BN$17,IF('4.'!AT674='4.'!BN$48,BO$17,"-")))</f>
        <v>-</v>
      </c>
      <c r="AD183" s="455"/>
      <c r="AE183" s="455"/>
      <c r="AF183" s="455"/>
      <c r="AG183" s="455"/>
      <c r="AH183" s="455"/>
      <c r="AI183" s="455"/>
      <c r="AJ183" s="455"/>
      <c r="AK183" s="455"/>
      <c r="AL183" s="455"/>
      <c r="AM183" s="455"/>
      <c r="AN183" s="455"/>
      <c r="AO183" s="455"/>
      <c r="AP183" s="455"/>
      <c r="AQ183" s="455"/>
      <c r="AR183" s="607"/>
      <c r="AS183" s="55"/>
      <c r="AT183" s="69"/>
      <c r="AU183" s="59"/>
      <c r="AV183" s="59"/>
      <c r="AW183" s="59"/>
      <c r="AX183" s="59"/>
      <c r="AY183" s="59"/>
      <c r="AZ183" s="59" t="str">
        <f>IF(AC183=BM$17,0,IF(AC183=BN$17,1,IF(AC183=BO$17,0,"-")))</f>
        <v>-</v>
      </c>
      <c r="BA183" s="3"/>
    </row>
    <row r="184" spans="1:53" ht="14.1" customHeight="1" x14ac:dyDescent="0.15">
      <c r="A184" s="464" t="s">
        <v>75</v>
      </c>
      <c r="B184" s="623"/>
      <c r="C184" s="623"/>
      <c r="D184" s="623"/>
      <c r="E184" s="624"/>
      <c r="F184" s="633" t="s">
        <v>794</v>
      </c>
      <c r="G184" s="634"/>
      <c r="H184" s="634"/>
      <c r="I184" s="634"/>
      <c r="J184" s="634"/>
      <c r="K184" s="634"/>
      <c r="L184" s="634"/>
      <c r="M184" s="634"/>
      <c r="N184" s="634"/>
      <c r="O184" s="634"/>
      <c r="P184" s="634"/>
      <c r="Q184" s="634"/>
      <c r="R184" s="634"/>
      <c r="S184" s="634"/>
      <c r="T184" s="634"/>
      <c r="U184" s="634"/>
      <c r="V184" s="634"/>
      <c r="W184" s="634"/>
      <c r="X184" s="634"/>
      <c r="Y184" s="634"/>
      <c r="Z184" s="634"/>
      <c r="AA184" s="634"/>
      <c r="AB184" s="634"/>
      <c r="AC184" s="437" t="str">
        <f>IF('4.'!AT689='4.'!BL$48,BM$16,IF('4.'!AT689='4.'!BM$48,BN$16,IF('4.'!AT689='4.'!BN$48,BO$16,"-")))</f>
        <v>-</v>
      </c>
      <c r="AD184" s="437"/>
      <c r="AE184" s="437"/>
      <c r="AF184" s="437"/>
      <c r="AG184" s="437"/>
      <c r="AH184" s="437"/>
      <c r="AI184" s="437"/>
      <c r="AJ184" s="437"/>
      <c r="AK184" s="437"/>
      <c r="AL184" s="437"/>
      <c r="AM184" s="437"/>
      <c r="AN184" s="437"/>
      <c r="AO184" s="437"/>
      <c r="AP184" s="437"/>
      <c r="AQ184" s="437"/>
      <c r="AR184" s="438"/>
      <c r="AS184" s="55"/>
      <c r="AT184" s="69" t="str">
        <f>IF(AC184=BM$16,0,IF(AC184=BN$16,1,IF(AC184=BO$16,0,"-")))</f>
        <v>-</v>
      </c>
      <c r="AU184" s="59"/>
      <c r="AV184" s="59"/>
      <c r="AW184" s="59"/>
      <c r="AX184" s="59"/>
      <c r="AY184" s="59"/>
      <c r="AZ184" s="59"/>
      <c r="BA184" s="3"/>
    </row>
    <row r="185" spans="1:53" ht="14.1" customHeight="1" x14ac:dyDescent="0.2">
      <c r="A185" s="625"/>
      <c r="B185" s="626"/>
      <c r="C185" s="626"/>
      <c r="D185" s="626"/>
      <c r="E185" s="627"/>
      <c r="F185" s="620" t="s">
        <v>8</v>
      </c>
      <c r="G185" s="621"/>
      <c r="H185" s="621"/>
      <c r="I185" s="621"/>
      <c r="J185" s="621"/>
      <c r="K185" s="621"/>
      <c r="L185" s="621"/>
      <c r="M185" s="621"/>
      <c r="N185" s="621"/>
      <c r="O185" s="621"/>
      <c r="P185" s="621"/>
      <c r="Q185" s="621"/>
      <c r="R185" s="621"/>
      <c r="S185" s="621"/>
      <c r="T185" s="621"/>
      <c r="U185" s="621"/>
      <c r="V185" s="621"/>
      <c r="W185" s="621"/>
      <c r="X185" s="621"/>
      <c r="Y185" s="621"/>
      <c r="Z185" s="621"/>
      <c r="AA185" s="621"/>
      <c r="AB185" s="621"/>
      <c r="AC185" s="455" t="str">
        <f>IF('4.'!AT696='4.'!BL$48,BM$17,IF('4.'!AT696='4.'!BM$48,BN$17,IF('4.'!AT696='4.'!BN$48,BO$17,"-")))</f>
        <v>-</v>
      </c>
      <c r="AD185" s="455"/>
      <c r="AE185" s="455"/>
      <c r="AF185" s="455"/>
      <c r="AG185" s="455"/>
      <c r="AH185" s="455"/>
      <c r="AI185" s="455"/>
      <c r="AJ185" s="455"/>
      <c r="AK185" s="455"/>
      <c r="AL185" s="455"/>
      <c r="AM185" s="455"/>
      <c r="AN185" s="455"/>
      <c r="AO185" s="455"/>
      <c r="AP185" s="455"/>
      <c r="AQ185" s="455"/>
      <c r="AR185" s="607"/>
      <c r="AS185" s="55"/>
      <c r="AT185" s="69"/>
      <c r="AU185" s="59" t="str">
        <f>IF(AND(AC184=BN$16,AC185=BN$17),1,IF(OR(AC184=BM$16,AC184=BO$16,AC185=BM$17,AC185=BO$17),0,"-"))</f>
        <v>-</v>
      </c>
      <c r="AV185" s="59"/>
      <c r="AW185" s="59"/>
      <c r="AX185" s="59"/>
      <c r="AY185" s="59"/>
      <c r="AZ185" s="59"/>
      <c r="BA185" s="3"/>
    </row>
    <row r="186" spans="1:53" ht="14.1" customHeight="1" x14ac:dyDescent="0.2">
      <c r="A186" s="625"/>
      <c r="B186" s="626"/>
      <c r="C186" s="626"/>
      <c r="D186" s="626"/>
      <c r="E186" s="627"/>
      <c r="F186" s="620" t="s">
        <v>9</v>
      </c>
      <c r="G186" s="621"/>
      <c r="H186" s="621"/>
      <c r="I186" s="621"/>
      <c r="J186" s="621"/>
      <c r="K186" s="621"/>
      <c r="L186" s="621"/>
      <c r="M186" s="621"/>
      <c r="N186" s="621"/>
      <c r="O186" s="621"/>
      <c r="P186" s="621"/>
      <c r="Q186" s="621"/>
      <c r="R186" s="621"/>
      <c r="S186" s="621"/>
      <c r="T186" s="621"/>
      <c r="U186" s="621"/>
      <c r="V186" s="621"/>
      <c r="W186" s="621"/>
      <c r="X186" s="621"/>
      <c r="Y186" s="621"/>
      <c r="Z186" s="621"/>
      <c r="AA186" s="621"/>
      <c r="AB186" s="621"/>
      <c r="AC186" s="455" t="str">
        <f>IF('4.'!AT697='4.'!BL$48,BM$17,IF('4.'!AT697='4.'!BM$48,BN$17,IF('4.'!AT697='4.'!BN$48,BO$17,"-")))</f>
        <v>-</v>
      </c>
      <c r="AD186" s="455"/>
      <c r="AE186" s="455"/>
      <c r="AF186" s="455"/>
      <c r="AG186" s="455"/>
      <c r="AH186" s="455"/>
      <c r="AI186" s="455"/>
      <c r="AJ186" s="455"/>
      <c r="AK186" s="455"/>
      <c r="AL186" s="455"/>
      <c r="AM186" s="455"/>
      <c r="AN186" s="455"/>
      <c r="AO186" s="455"/>
      <c r="AP186" s="455"/>
      <c r="AQ186" s="455"/>
      <c r="AR186" s="607"/>
      <c r="AS186" s="55"/>
      <c r="AT186" s="69"/>
      <c r="AU186" s="59"/>
      <c r="AV186" s="59" t="str">
        <f>IF(AC186=BM$17,0,IF(AC186=BN$17,1,IF(AC186=BO$17,0,"-")))</f>
        <v>-</v>
      </c>
      <c r="AW186" s="59"/>
      <c r="AX186" s="59"/>
      <c r="AY186" s="59"/>
      <c r="AZ186" s="59"/>
      <c r="BA186" s="3"/>
    </row>
    <row r="187" spans="1:53" ht="14.1" customHeight="1" x14ac:dyDescent="0.2">
      <c r="A187" s="625"/>
      <c r="B187" s="626"/>
      <c r="C187" s="626"/>
      <c r="D187" s="626"/>
      <c r="E187" s="627"/>
      <c r="F187" s="620" t="s">
        <v>10</v>
      </c>
      <c r="G187" s="621"/>
      <c r="H187" s="621"/>
      <c r="I187" s="621"/>
      <c r="J187" s="621"/>
      <c r="K187" s="621"/>
      <c r="L187" s="621"/>
      <c r="M187" s="621"/>
      <c r="N187" s="621"/>
      <c r="O187" s="621"/>
      <c r="P187" s="621"/>
      <c r="Q187" s="621"/>
      <c r="R187" s="621"/>
      <c r="S187" s="621"/>
      <c r="T187" s="621"/>
      <c r="U187" s="621"/>
      <c r="V187" s="621"/>
      <c r="W187" s="621"/>
      <c r="X187" s="621"/>
      <c r="Y187" s="621"/>
      <c r="Z187" s="621"/>
      <c r="AA187" s="621"/>
      <c r="AB187" s="621"/>
      <c r="AC187" s="455" t="str">
        <f>IF('4.'!AT698='4.'!BL$48,BM$17,IF('4.'!AT698='4.'!BM$48,BN$17,IF('4.'!AT698='4.'!BN$48,BO$17,"-")))</f>
        <v>-</v>
      </c>
      <c r="AD187" s="455"/>
      <c r="AE187" s="455"/>
      <c r="AF187" s="455"/>
      <c r="AG187" s="455"/>
      <c r="AH187" s="455"/>
      <c r="AI187" s="455"/>
      <c r="AJ187" s="455"/>
      <c r="AK187" s="455"/>
      <c r="AL187" s="455"/>
      <c r="AM187" s="455"/>
      <c r="AN187" s="455"/>
      <c r="AO187" s="455"/>
      <c r="AP187" s="455"/>
      <c r="AQ187" s="455"/>
      <c r="AR187" s="607"/>
      <c r="AS187" s="55"/>
      <c r="AT187" s="69"/>
      <c r="AU187" s="59"/>
      <c r="AV187" s="59"/>
      <c r="AW187" s="59" t="str">
        <f>IF(AC187=BM$17,0,IF(AC187=BN$17,1,IF(AC187=BO$17,0,"-")))</f>
        <v>-</v>
      </c>
      <c r="AX187" s="59"/>
      <c r="AY187" s="59"/>
      <c r="AZ187" s="59"/>
      <c r="BA187" s="3"/>
    </row>
    <row r="188" spans="1:53" ht="14.1" customHeight="1" x14ac:dyDescent="0.2">
      <c r="A188" s="625"/>
      <c r="B188" s="626"/>
      <c r="C188" s="626"/>
      <c r="D188" s="626"/>
      <c r="E188" s="627"/>
      <c r="F188" s="620" t="s">
        <v>12</v>
      </c>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455" t="str">
        <f>IF('4.'!AT699='4.'!BL$48,BM$17,IF('4.'!AT699='4.'!BM$48,BN$17,IF('4.'!AT699='4.'!BN$48,BO$17,"-")))</f>
        <v>-</v>
      </c>
      <c r="AD188" s="455"/>
      <c r="AE188" s="455"/>
      <c r="AF188" s="455"/>
      <c r="AG188" s="455"/>
      <c r="AH188" s="455"/>
      <c r="AI188" s="455"/>
      <c r="AJ188" s="455"/>
      <c r="AK188" s="455"/>
      <c r="AL188" s="455"/>
      <c r="AM188" s="455"/>
      <c r="AN188" s="455"/>
      <c r="AO188" s="455"/>
      <c r="AP188" s="455"/>
      <c r="AQ188" s="455"/>
      <c r="AR188" s="607"/>
      <c r="AS188" s="55"/>
      <c r="AT188" s="69"/>
      <c r="AU188" s="59"/>
      <c r="AV188" s="59"/>
      <c r="AW188" s="59"/>
      <c r="AX188" s="59" t="str">
        <f>IF(AND(AC184=BN$16,AC188=BN$17),1,IF(OR(AC184=BM$16,AC184=BO$16,AC188=BM$17,AC188=BO$17),0,"-"))</f>
        <v>-</v>
      </c>
      <c r="AY188" s="59"/>
      <c r="AZ188" s="59"/>
      <c r="BA188" s="3"/>
    </row>
    <row r="189" spans="1:53" ht="14.1" customHeight="1" x14ac:dyDescent="0.2">
      <c r="A189" s="625"/>
      <c r="B189" s="626"/>
      <c r="C189" s="626"/>
      <c r="D189" s="626"/>
      <c r="E189" s="627"/>
      <c r="F189" s="620" t="s">
        <v>734</v>
      </c>
      <c r="G189" s="621"/>
      <c r="H189" s="621"/>
      <c r="I189" s="621"/>
      <c r="J189" s="621"/>
      <c r="K189" s="621"/>
      <c r="L189" s="621"/>
      <c r="M189" s="621"/>
      <c r="N189" s="621"/>
      <c r="O189" s="621"/>
      <c r="P189" s="621"/>
      <c r="Q189" s="621"/>
      <c r="R189" s="621"/>
      <c r="S189" s="621"/>
      <c r="T189" s="621"/>
      <c r="U189" s="621"/>
      <c r="V189" s="621"/>
      <c r="W189" s="621"/>
      <c r="X189" s="621"/>
      <c r="Y189" s="621"/>
      <c r="Z189" s="621"/>
      <c r="AA189" s="621"/>
      <c r="AB189" s="621"/>
      <c r="AC189" s="455" t="str">
        <f>IF('4.'!AT700='4.'!BL$48,BM$17,IF('4.'!AT700='4.'!BM$48,BN$17,IF('4.'!AT700='4.'!BN$48,BO$17,"-")))</f>
        <v>-</v>
      </c>
      <c r="AD189" s="455"/>
      <c r="AE189" s="455"/>
      <c r="AF189" s="455"/>
      <c r="AG189" s="455"/>
      <c r="AH189" s="455"/>
      <c r="AI189" s="455"/>
      <c r="AJ189" s="455"/>
      <c r="AK189" s="455"/>
      <c r="AL189" s="455"/>
      <c r="AM189" s="455"/>
      <c r="AN189" s="455"/>
      <c r="AO189" s="455"/>
      <c r="AP189" s="455"/>
      <c r="AQ189" s="455"/>
      <c r="AR189" s="607"/>
      <c r="AS189" s="55"/>
      <c r="AT189" s="69"/>
      <c r="AU189" s="59"/>
      <c r="AV189" s="59"/>
      <c r="AW189" s="59"/>
      <c r="AX189" s="59"/>
      <c r="AY189" s="59" t="str">
        <f>IF(AC189=BM$17,0,IF(AC189=BN$17,1,IF(AC189=BO$17,0,"-")))</f>
        <v>-</v>
      </c>
      <c r="AZ189" s="59"/>
      <c r="BA189" s="3"/>
    </row>
    <row r="190" spans="1:53" ht="14.1" customHeight="1" x14ac:dyDescent="0.2">
      <c r="A190" s="628"/>
      <c r="B190" s="629"/>
      <c r="C190" s="629"/>
      <c r="D190" s="629"/>
      <c r="E190" s="630"/>
      <c r="F190" s="620" t="s">
        <v>11</v>
      </c>
      <c r="G190" s="621"/>
      <c r="H190" s="621"/>
      <c r="I190" s="621"/>
      <c r="J190" s="621"/>
      <c r="K190" s="621"/>
      <c r="L190" s="621"/>
      <c r="M190" s="621"/>
      <c r="N190" s="621"/>
      <c r="O190" s="621"/>
      <c r="P190" s="621"/>
      <c r="Q190" s="621"/>
      <c r="R190" s="621"/>
      <c r="S190" s="621"/>
      <c r="T190" s="621"/>
      <c r="U190" s="621"/>
      <c r="V190" s="621"/>
      <c r="W190" s="621"/>
      <c r="X190" s="621"/>
      <c r="Y190" s="621"/>
      <c r="Z190" s="621"/>
      <c r="AA190" s="621"/>
      <c r="AB190" s="621"/>
      <c r="AC190" s="455" t="str">
        <f>IF('4.'!AT701='4.'!BL$48,BM$17,IF('4.'!AT701='4.'!BM$48,BN$17,IF('4.'!AT701='4.'!BN$48,BO$17,"-")))</f>
        <v>-</v>
      </c>
      <c r="AD190" s="455"/>
      <c r="AE190" s="455"/>
      <c r="AF190" s="455"/>
      <c r="AG190" s="455"/>
      <c r="AH190" s="455"/>
      <c r="AI190" s="455"/>
      <c r="AJ190" s="455"/>
      <c r="AK190" s="455"/>
      <c r="AL190" s="455"/>
      <c r="AM190" s="455"/>
      <c r="AN190" s="455"/>
      <c r="AO190" s="455"/>
      <c r="AP190" s="455"/>
      <c r="AQ190" s="455"/>
      <c r="AR190" s="607"/>
      <c r="AS190" s="55"/>
      <c r="AT190" s="69"/>
      <c r="AU190" s="59"/>
      <c r="AV190" s="59"/>
      <c r="AW190" s="59"/>
      <c r="AX190" s="59"/>
      <c r="AY190" s="59"/>
      <c r="AZ190" s="59" t="str">
        <f>IF(AC190=BM$17,0,IF(AC190=BN$17,1,IF(AC190=BO$17,0,"-")))</f>
        <v>-</v>
      </c>
      <c r="BA190" s="3"/>
    </row>
    <row r="191" spans="1:53" ht="20.100000000000001" customHeight="1" x14ac:dyDescent="0.2">
      <c r="A191" s="511" t="s">
        <v>801</v>
      </c>
      <c r="B191" s="511"/>
      <c r="C191" s="511"/>
      <c r="D191" s="511"/>
      <c r="E191" s="511"/>
      <c r="F191" s="511"/>
      <c r="G191" s="511"/>
      <c r="H191" s="511"/>
      <c r="I191" s="511"/>
      <c r="J191" s="511"/>
      <c r="K191" s="511"/>
      <c r="L191" s="511"/>
      <c r="M191" s="511"/>
      <c r="N191" s="511"/>
      <c r="O191" s="511"/>
      <c r="P191" s="511"/>
      <c r="Q191" s="511"/>
      <c r="R191" s="511"/>
      <c r="S191" s="511"/>
      <c r="T191" s="511"/>
      <c r="U191" s="511"/>
      <c r="V191" s="511"/>
      <c r="W191" s="511"/>
      <c r="X191" s="511"/>
      <c r="Y191" s="511"/>
      <c r="Z191" s="511"/>
      <c r="AA191" s="511"/>
      <c r="AB191" s="511"/>
      <c r="AC191" s="511"/>
      <c r="AD191" s="511"/>
      <c r="AE191" s="511"/>
      <c r="AF191" s="511"/>
      <c r="AG191" s="511"/>
      <c r="AH191" s="511"/>
      <c r="AI191" s="511"/>
      <c r="AJ191" s="511"/>
      <c r="AK191" s="511"/>
      <c r="AL191" s="511"/>
      <c r="AM191" s="511"/>
      <c r="AN191" s="511"/>
      <c r="AO191" s="511"/>
      <c r="AP191" s="511"/>
      <c r="AQ191" s="511"/>
      <c r="AR191" s="622"/>
      <c r="AS191" s="60"/>
      <c r="AT191" s="69"/>
      <c r="AU191" s="59"/>
      <c r="AV191" s="59"/>
      <c r="AW191" s="59"/>
      <c r="AX191" s="59"/>
      <c r="AY191" s="59"/>
      <c r="AZ191" s="59"/>
      <c r="BA191" s="3"/>
    </row>
    <row r="192" spans="1:53" ht="14.1" customHeight="1" x14ac:dyDescent="0.15">
      <c r="A192" s="464" t="s">
        <v>73</v>
      </c>
      <c r="B192" s="623"/>
      <c r="C192" s="623"/>
      <c r="D192" s="623"/>
      <c r="E192" s="624"/>
      <c r="F192" s="633" t="s">
        <v>794</v>
      </c>
      <c r="G192" s="634"/>
      <c r="H192" s="634"/>
      <c r="I192" s="634"/>
      <c r="J192" s="634"/>
      <c r="K192" s="634"/>
      <c r="L192" s="634"/>
      <c r="M192" s="634"/>
      <c r="N192" s="634"/>
      <c r="O192" s="634"/>
      <c r="P192" s="634"/>
      <c r="Q192" s="634"/>
      <c r="R192" s="634"/>
      <c r="S192" s="634"/>
      <c r="T192" s="634"/>
      <c r="U192" s="634"/>
      <c r="V192" s="634"/>
      <c r="W192" s="634"/>
      <c r="X192" s="634"/>
      <c r="Y192" s="634"/>
      <c r="Z192" s="634"/>
      <c r="AA192" s="634"/>
      <c r="AB192" s="634"/>
      <c r="AC192" s="437" t="str">
        <f>IF('4.'!AT719='4.'!BL$48,BM$16,IF('4.'!AT719='4.'!BM$48,BN$16,IF('4.'!AT719='4.'!BN$48,BO$16,"-")))</f>
        <v>-</v>
      </c>
      <c r="AD192" s="437"/>
      <c r="AE192" s="437"/>
      <c r="AF192" s="437"/>
      <c r="AG192" s="437"/>
      <c r="AH192" s="437"/>
      <c r="AI192" s="437"/>
      <c r="AJ192" s="437"/>
      <c r="AK192" s="437"/>
      <c r="AL192" s="437"/>
      <c r="AM192" s="437"/>
      <c r="AN192" s="437"/>
      <c r="AO192" s="437"/>
      <c r="AP192" s="437"/>
      <c r="AQ192" s="437"/>
      <c r="AR192" s="438"/>
      <c r="AS192" s="55"/>
      <c r="AT192" s="69" t="str">
        <f>IF(AC192=BM$16,0,IF(AC192=BN$16,1,IF(AC192=BO$16,0,"-")))</f>
        <v>-</v>
      </c>
      <c r="AU192" s="59"/>
      <c r="AV192" s="59"/>
      <c r="AW192" s="59"/>
      <c r="AX192" s="59"/>
      <c r="AY192" s="59"/>
      <c r="AZ192" s="59"/>
      <c r="BA192" s="3"/>
    </row>
    <row r="193" spans="1:53" ht="14.1" customHeight="1" x14ac:dyDescent="0.2">
      <c r="A193" s="625"/>
      <c r="B193" s="626"/>
      <c r="C193" s="626"/>
      <c r="D193" s="626"/>
      <c r="E193" s="627"/>
      <c r="F193" s="620" t="s">
        <v>8</v>
      </c>
      <c r="G193" s="621"/>
      <c r="H193" s="621"/>
      <c r="I193" s="621"/>
      <c r="J193" s="621"/>
      <c r="K193" s="621"/>
      <c r="L193" s="621"/>
      <c r="M193" s="621"/>
      <c r="N193" s="621"/>
      <c r="O193" s="621"/>
      <c r="P193" s="621"/>
      <c r="Q193" s="621"/>
      <c r="R193" s="621"/>
      <c r="S193" s="621"/>
      <c r="T193" s="621"/>
      <c r="U193" s="621"/>
      <c r="V193" s="621"/>
      <c r="W193" s="621"/>
      <c r="X193" s="621"/>
      <c r="Y193" s="621"/>
      <c r="Z193" s="621"/>
      <c r="AA193" s="621"/>
      <c r="AB193" s="621"/>
      <c r="AC193" s="455" t="str">
        <f>IF('4.'!AT726='4.'!BL$48,BM$17,IF('4.'!AT726='4.'!BM$48,BN$17,IF('4.'!AT726='4.'!BN$48,BO$17,"-")))</f>
        <v>-</v>
      </c>
      <c r="AD193" s="455"/>
      <c r="AE193" s="455"/>
      <c r="AF193" s="455"/>
      <c r="AG193" s="455"/>
      <c r="AH193" s="455"/>
      <c r="AI193" s="455"/>
      <c r="AJ193" s="455"/>
      <c r="AK193" s="455"/>
      <c r="AL193" s="455"/>
      <c r="AM193" s="455"/>
      <c r="AN193" s="455"/>
      <c r="AO193" s="455"/>
      <c r="AP193" s="455"/>
      <c r="AQ193" s="455"/>
      <c r="AR193" s="607"/>
      <c r="AS193" s="55"/>
      <c r="AT193" s="69"/>
      <c r="AU193" s="59" t="str">
        <f>IF(AND(AC192=BN$16,AC193=BN$17),1,IF(OR(AC192=BM$16,AC192=BO$16,AC193=BM$17,AC193=BO$17),0,"-"))</f>
        <v>-</v>
      </c>
      <c r="AV193" s="59"/>
      <c r="AW193" s="59"/>
      <c r="AX193" s="59"/>
      <c r="AY193" s="59"/>
      <c r="AZ193" s="59"/>
      <c r="BA193" s="3"/>
    </row>
    <row r="194" spans="1:53" ht="14.1" customHeight="1" x14ac:dyDescent="0.2">
      <c r="A194" s="625"/>
      <c r="B194" s="626"/>
      <c r="C194" s="626"/>
      <c r="D194" s="626"/>
      <c r="E194" s="627"/>
      <c r="F194" s="620" t="s">
        <v>9</v>
      </c>
      <c r="G194" s="621"/>
      <c r="H194" s="621"/>
      <c r="I194" s="621"/>
      <c r="J194" s="621"/>
      <c r="K194" s="621"/>
      <c r="L194" s="621"/>
      <c r="M194" s="621"/>
      <c r="N194" s="621"/>
      <c r="O194" s="621"/>
      <c r="P194" s="621"/>
      <c r="Q194" s="621"/>
      <c r="R194" s="621"/>
      <c r="S194" s="621"/>
      <c r="T194" s="621"/>
      <c r="U194" s="621"/>
      <c r="V194" s="621"/>
      <c r="W194" s="621"/>
      <c r="X194" s="621"/>
      <c r="Y194" s="621"/>
      <c r="Z194" s="621"/>
      <c r="AA194" s="621"/>
      <c r="AB194" s="621"/>
      <c r="AC194" s="455" t="str">
        <f>IF('4.'!AT727='4.'!BL$48,BM$17,IF('4.'!AT727='4.'!BM$48,BN$17,IF('4.'!AT727='4.'!BN$48,BO$17,"-")))</f>
        <v>-</v>
      </c>
      <c r="AD194" s="455"/>
      <c r="AE194" s="455"/>
      <c r="AF194" s="455"/>
      <c r="AG194" s="455"/>
      <c r="AH194" s="455"/>
      <c r="AI194" s="455"/>
      <c r="AJ194" s="455"/>
      <c r="AK194" s="455"/>
      <c r="AL194" s="455"/>
      <c r="AM194" s="455"/>
      <c r="AN194" s="455"/>
      <c r="AO194" s="455"/>
      <c r="AP194" s="455"/>
      <c r="AQ194" s="455"/>
      <c r="AR194" s="607"/>
      <c r="AS194" s="55"/>
      <c r="AT194" s="69"/>
      <c r="AU194" s="59"/>
      <c r="AV194" s="59" t="str">
        <f>IF(AC194=BM$17,0,IF(AC194=BN$17,1,IF(AC194=BO$17,0,"-")))</f>
        <v>-</v>
      </c>
      <c r="AW194" s="59"/>
      <c r="AX194" s="59"/>
      <c r="AY194" s="59"/>
      <c r="AZ194" s="59"/>
      <c r="BA194" s="3"/>
    </row>
    <row r="195" spans="1:53" ht="14.1" customHeight="1" x14ac:dyDescent="0.2">
      <c r="A195" s="625"/>
      <c r="B195" s="626"/>
      <c r="C195" s="626"/>
      <c r="D195" s="626"/>
      <c r="E195" s="627"/>
      <c r="F195" s="620" t="s">
        <v>10</v>
      </c>
      <c r="G195" s="621"/>
      <c r="H195" s="621"/>
      <c r="I195" s="621"/>
      <c r="J195" s="621"/>
      <c r="K195" s="621"/>
      <c r="L195" s="621"/>
      <c r="M195" s="621"/>
      <c r="N195" s="621"/>
      <c r="O195" s="621"/>
      <c r="P195" s="621"/>
      <c r="Q195" s="621"/>
      <c r="R195" s="621"/>
      <c r="S195" s="621"/>
      <c r="T195" s="621"/>
      <c r="U195" s="621"/>
      <c r="V195" s="621"/>
      <c r="W195" s="621"/>
      <c r="X195" s="621"/>
      <c r="Y195" s="621"/>
      <c r="Z195" s="621"/>
      <c r="AA195" s="621"/>
      <c r="AB195" s="621"/>
      <c r="AC195" s="455" t="str">
        <f>IF('4.'!AT728='4.'!BL$48,BM$17,IF('4.'!AT728='4.'!BM$48,BN$17,IF('4.'!AT728='4.'!BN$48,BO$17,"-")))</f>
        <v>-</v>
      </c>
      <c r="AD195" s="455"/>
      <c r="AE195" s="455"/>
      <c r="AF195" s="455"/>
      <c r="AG195" s="455"/>
      <c r="AH195" s="455"/>
      <c r="AI195" s="455"/>
      <c r="AJ195" s="455"/>
      <c r="AK195" s="455"/>
      <c r="AL195" s="455"/>
      <c r="AM195" s="455"/>
      <c r="AN195" s="455"/>
      <c r="AO195" s="455"/>
      <c r="AP195" s="455"/>
      <c r="AQ195" s="455"/>
      <c r="AR195" s="607"/>
      <c r="AS195" s="55"/>
      <c r="AT195" s="69"/>
      <c r="AU195" s="59"/>
      <c r="AV195" s="59"/>
      <c r="AW195" s="59" t="str">
        <f>IF(AC195=BM$17,0,IF(AC195=BN$17,1,IF(AC195=BO$17,0,"-")))</f>
        <v>-</v>
      </c>
      <c r="AX195" s="59"/>
      <c r="AY195" s="59"/>
      <c r="AZ195" s="59"/>
      <c r="BA195" s="3"/>
    </row>
    <row r="196" spans="1:53" ht="14.1" customHeight="1" x14ac:dyDescent="0.2">
      <c r="A196" s="625"/>
      <c r="B196" s="626"/>
      <c r="C196" s="626"/>
      <c r="D196" s="626"/>
      <c r="E196" s="627"/>
      <c r="F196" s="620" t="s">
        <v>12</v>
      </c>
      <c r="G196" s="621"/>
      <c r="H196" s="621"/>
      <c r="I196" s="621"/>
      <c r="J196" s="621"/>
      <c r="K196" s="621"/>
      <c r="L196" s="621"/>
      <c r="M196" s="621"/>
      <c r="N196" s="621"/>
      <c r="O196" s="621"/>
      <c r="P196" s="621"/>
      <c r="Q196" s="621"/>
      <c r="R196" s="621"/>
      <c r="S196" s="621"/>
      <c r="T196" s="621"/>
      <c r="U196" s="621"/>
      <c r="V196" s="621"/>
      <c r="W196" s="621"/>
      <c r="X196" s="621"/>
      <c r="Y196" s="621"/>
      <c r="Z196" s="621"/>
      <c r="AA196" s="621"/>
      <c r="AB196" s="621"/>
      <c r="AC196" s="455" t="str">
        <f>IF('4.'!AT729='4.'!BL$48,BM$17,IF('4.'!AT729='4.'!BM$48,BN$17,IF('4.'!AT729='4.'!BN$48,BO$17,"-")))</f>
        <v>-</v>
      </c>
      <c r="AD196" s="455"/>
      <c r="AE196" s="455"/>
      <c r="AF196" s="455"/>
      <c r="AG196" s="455"/>
      <c r="AH196" s="455"/>
      <c r="AI196" s="455"/>
      <c r="AJ196" s="455"/>
      <c r="AK196" s="455"/>
      <c r="AL196" s="455"/>
      <c r="AM196" s="455"/>
      <c r="AN196" s="455"/>
      <c r="AO196" s="455"/>
      <c r="AP196" s="455"/>
      <c r="AQ196" s="455"/>
      <c r="AR196" s="607"/>
      <c r="AS196" s="55"/>
      <c r="AT196" s="69"/>
      <c r="AU196" s="59"/>
      <c r="AV196" s="59"/>
      <c r="AW196" s="59"/>
      <c r="AX196" s="59" t="str">
        <f>IF(AND(AC192=BN$16,AC196=BN$17),1,IF(OR(AC192=BM$16,AC192=BO$16,AC196=BM$17,AC196=BO$17),0,"-"))</f>
        <v>-</v>
      </c>
      <c r="AY196" s="59"/>
      <c r="AZ196" s="59"/>
      <c r="BA196" s="3"/>
    </row>
    <row r="197" spans="1:53" ht="14.1" customHeight="1" x14ac:dyDescent="0.2">
      <c r="A197" s="625"/>
      <c r="B197" s="626"/>
      <c r="C197" s="626"/>
      <c r="D197" s="626"/>
      <c r="E197" s="627"/>
      <c r="F197" s="620" t="s">
        <v>734</v>
      </c>
      <c r="G197" s="621"/>
      <c r="H197" s="621"/>
      <c r="I197" s="621"/>
      <c r="J197" s="621"/>
      <c r="K197" s="621"/>
      <c r="L197" s="621"/>
      <c r="M197" s="621"/>
      <c r="N197" s="621"/>
      <c r="O197" s="621"/>
      <c r="P197" s="621"/>
      <c r="Q197" s="621"/>
      <c r="R197" s="621"/>
      <c r="S197" s="621"/>
      <c r="T197" s="621"/>
      <c r="U197" s="621"/>
      <c r="V197" s="621"/>
      <c r="W197" s="621"/>
      <c r="X197" s="621"/>
      <c r="Y197" s="621"/>
      <c r="Z197" s="621"/>
      <c r="AA197" s="621"/>
      <c r="AB197" s="621"/>
      <c r="AC197" s="455" t="str">
        <f>IF('4.'!AT730='4.'!BL$48,BM$17,IF('4.'!AT730='4.'!BM$48,BN$17,IF('4.'!AT730='4.'!BN$48,BO$17,"-")))</f>
        <v>-</v>
      </c>
      <c r="AD197" s="455"/>
      <c r="AE197" s="455"/>
      <c r="AF197" s="455"/>
      <c r="AG197" s="455"/>
      <c r="AH197" s="455"/>
      <c r="AI197" s="455"/>
      <c r="AJ197" s="455"/>
      <c r="AK197" s="455"/>
      <c r="AL197" s="455"/>
      <c r="AM197" s="455"/>
      <c r="AN197" s="455"/>
      <c r="AO197" s="455"/>
      <c r="AP197" s="455"/>
      <c r="AQ197" s="455"/>
      <c r="AR197" s="607"/>
      <c r="AS197" s="55"/>
      <c r="AT197" s="69"/>
      <c r="AU197" s="59"/>
      <c r="AV197" s="59"/>
      <c r="AW197" s="59"/>
      <c r="AX197" s="59"/>
      <c r="AY197" s="59" t="str">
        <f>IF(AC197=BM$17,0,IF(AC197=BN$17,1,IF(AC197=BO$17,0,"-")))</f>
        <v>-</v>
      </c>
      <c r="AZ197" s="59"/>
      <c r="BA197" s="3"/>
    </row>
    <row r="198" spans="1:53" ht="14.1" customHeight="1" x14ac:dyDescent="0.2">
      <c r="A198" s="628"/>
      <c r="B198" s="629"/>
      <c r="C198" s="629"/>
      <c r="D198" s="629"/>
      <c r="E198" s="630"/>
      <c r="F198" s="620" t="s">
        <v>11</v>
      </c>
      <c r="G198" s="621"/>
      <c r="H198" s="621"/>
      <c r="I198" s="621"/>
      <c r="J198" s="621"/>
      <c r="K198" s="621"/>
      <c r="L198" s="621"/>
      <c r="M198" s="621"/>
      <c r="N198" s="621"/>
      <c r="O198" s="621"/>
      <c r="P198" s="621"/>
      <c r="Q198" s="621"/>
      <c r="R198" s="621"/>
      <c r="S198" s="621"/>
      <c r="T198" s="621"/>
      <c r="U198" s="621"/>
      <c r="V198" s="621"/>
      <c r="W198" s="621"/>
      <c r="X198" s="621"/>
      <c r="Y198" s="621"/>
      <c r="Z198" s="621"/>
      <c r="AA198" s="621"/>
      <c r="AB198" s="621"/>
      <c r="AC198" s="455" t="str">
        <f>IF('4.'!AT731='4.'!BL$48,BM$17,IF('4.'!AT731='4.'!BM$48,BN$17,IF('4.'!AT731='4.'!BN$48,BO$17,"-")))</f>
        <v>-</v>
      </c>
      <c r="AD198" s="455"/>
      <c r="AE198" s="455"/>
      <c r="AF198" s="455"/>
      <c r="AG198" s="455"/>
      <c r="AH198" s="455"/>
      <c r="AI198" s="455"/>
      <c r="AJ198" s="455"/>
      <c r="AK198" s="455"/>
      <c r="AL198" s="455"/>
      <c r="AM198" s="455"/>
      <c r="AN198" s="455"/>
      <c r="AO198" s="455"/>
      <c r="AP198" s="455"/>
      <c r="AQ198" s="455"/>
      <c r="AR198" s="607"/>
      <c r="AS198" s="55"/>
      <c r="AT198" s="69"/>
      <c r="AU198" s="59"/>
      <c r="AV198" s="59"/>
      <c r="AW198" s="59"/>
      <c r="AX198" s="59"/>
      <c r="AY198" s="59"/>
      <c r="AZ198" s="59" t="str">
        <f>IF(AC198=BM$17,0,IF(AC198=BN$17,1,IF(AC198=BO$17,0,"-")))</f>
        <v>-</v>
      </c>
      <c r="BA198" s="3"/>
    </row>
    <row r="199" spans="1:53" ht="14.1" customHeight="1" x14ac:dyDescent="0.15">
      <c r="A199" s="464" t="s">
        <v>74</v>
      </c>
      <c r="B199" s="623"/>
      <c r="C199" s="623"/>
      <c r="D199" s="623"/>
      <c r="E199" s="624"/>
      <c r="F199" s="633" t="s">
        <v>794</v>
      </c>
      <c r="G199" s="634"/>
      <c r="H199" s="634"/>
      <c r="I199" s="634"/>
      <c r="J199" s="634"/>
      <c r="K199" s="634"/>
      <c r="L199" s="634"/>
      <c r="M199" s="634"/>
      <c r="N199" s="634"/>
      <c r="O199" s="634"/>
      <c r="P199" s="634"/>
      <c r="Q199" s="634"/>
      <c r="R199" s="634"/>
      <c r="S199" s="634"/>
      <c r="T199" s="634"/>
      <c r="U199" s="634"/>
      <c r="V199" s="634"/>
      <c r="W199" s="634"/>
      <c r="X199" s="634"/>
      <c r="Y199" s="634"/>
      <c r="Z199" s="634"/>
      <c r="AA199" s="634"/>
      <c r="AB199" s="634"/>
      <c r="AC199" s="437" t="str">
        <f>IF('4.'!AT746='4.'!BL$48,BM$16,IF('4.'!AT746='4.'!BM$48,BN$16,IF('4.'!AT746='4.'!BN$48,BO$16,"-")))</f>
        <v>-</v>
      </c>
      <c r="AD199" s="437"/>
      <c r="AE199" s="437"/>
      <c r="AF199" s="437"/>
      <c r="AG199" s="437"/>
      <c r="AH199" s="437"/>
      <c r="AI199" s="437"/>
      <c r="AJ199" s="437"/>
      <c r="AK199" s="437"/>
      <c r="AL199" s="437"/>
      <c r="AM199" s="437"/>
      <c r="AN199" s="437"/>
      <c r="AO199" s="437"/>
      <c r="AP199" s="437"/>
      <c r="AQ199" s="437"/>
      <c r="AR199" s="438"/>
      <c r="AS199" s="55"/>
      <c r="AT199" s="69" t="str">
        <f>IF(AC199=BM$16,0,IF(AC199=BN$16,1,IF(AC199=BO$16,0,"-")))</f>
        <v>-</v>
      </c>
      <c r="AU199" s="59"/>
      <c r="AV199" s="59"/>
      <c r="AW199" s="59"/>
      <c r="AX199" s="59"/>
      <c r="AY199" s="59"/>
      <c r="AZ199" s="59"/>
      <c r="BA199" s="3"/>
    </row>
    <row r="200" spans="1:53" ht="14.1" customHeight="1" x14ac:dyDescent="0.2">
      <c r="A200" s="625"/>
      <c r="B200" s="626"/>
      <c r="C200" s="626"/>
      <c r="D200" s="626"/>
      <c r="E200" s="627"/>
      <c r="F200" s="620" t="s">
        <v>8</v>
      </c>
      <c r="G200" s="621"/>
      <c r="H200" s="621"/>
      <c r="I200" s="621"/>
      <c r="J200" s="621"/>
      <c r="K200" s="621"/>
      <c r="L200" s="621"/>
      <c r="M200" s="621"/>
      <c r="N200" s="621"/>
      <c r="O200" s="621"/>
      <c r="P200" s="621"/>
      <c r="Q200" s="621"/>
      <c r="R200" s="621"/>
      <c r="S200" s="621"/>
      <c r="T200" s="621"/>
      <c r="U200" s="621"/>
      <c r="V200" s="621"/>
      <c r="W200" s="621"/>
      <c r="X200" s="621"/>
      <c r="Y200" s="621"/>
      <c r="Z200" s="621"/>
      <c r="AA200" s="621"/>
      <c r="AB200" s="621"/>
      <c r="AC200" s="455" t="str">
        <f>IF('4.'!AT753='4.'!BL$48,BM$17,IF('4.'!AT753='4.'!BM$48,BN$17,IF('4.'!AT753='4.'!BN$48,BO$17,"-")))</f>
        <v>-</v>
      </c>
      <c r="AD200" s="455"/>
      <c r="AE200" s="455"/>
      <c r="AF200" s="455"/>
      <c r="AG200" s="455"/>
      <c r="AH200" s="455"/>
      <c r="AI200" s="455"/>
      <c r="AJ200" s="455"/>
      <c r="AK200" s="455"/>
      <c r="AL200" s="455"/>
      <c r="AM200" s="455"/>
      <c r="AN200" s="455"/>
      <c r="AO200" s="455"/>
      <c r="AP200" s="455"/>
      <c r="AQ200" s="455"/>
      <c r="AR200" s="607"/>
      <c r="AS200" s="55"/>
      <c r="AT200" s="69"/>
      <c r="AU200" s="59" t="str">
        <f>IF(AND(AC199=BN$16,AC200=BN$17),1,IF(OR(AC199=BM$16,AC199=BO$16,AC200=BM$17,AC200=BO$17),0,"-"))</f>
        <v>-</v>
      </c>
      <c r="AV200" s="59"/>
      <c r="AW200" s="59"/>
      <c r="AX200" s="59"/>
      <c r="AY200" s="59"/>
      <c r="AZ200" s="59"/>
      <c r="BA200" s="3"/>
    </row>
    <row r="201" spans="1:53" ht="14.1" customHeight="1" x14ac:dyDescent="0.2">
      <c r="A201" s="625"/>
      <c r="B201" s="626"/>
      <c r="C201" s="626"/>
      <c r="D201" s="626"/>
      <c r="E201" s="627"/>
      <c r="F201" s="620" t="s">
        <v>9</v>
      </c>
      <c r="G201" s="621"/>
      <c r="H201" s="621"/>
      <c r="I201" s="621"/>
      <c r="J201" s="621"/>
      <c r="K201" s="621"/>
      <c r="L201" s="621"/>
      <c r="M201" s="621"/>
      <c r="N201" s="621"/>
      <c r="O201" s="621"/>
      <c r="P201" s="621"/>
      <c r="Q201" s="621"/>
      <c r="R201" s="621"/>
      <c r="S201" s="621"/>
      <c r="T201" s="621"/>
      <c r="U201" s="621"/>
      <c r="V201" s="621"/>
      <c r="W201" s="621"/>
      <c r="X201" s="621"/>
      <c r="Y201" s="621"/>
      <c r="Z201" s="621"/>
      <c r="AA201" s="621"/>
      <c r="AB201" s="621"/>
      <c r="AC201" s="455" t="str">
        <f>IF('4.'!AT754='4.'!BL$48,BM$17,IF('4.'!AT754='4.'!BM$48,BN$17,IF('4.'!AT754='4.'!BN$48,BO$17,"-")))</f>
        <v>-</v>
      </c>
      <c r="AD201" s="455"/>
      <c r="AE201" s="455"/>
      <c r="AF201" s="455"/>
      <c r="AG201" s="455"/>
      <c r="AH201" s="455"/>
      <c r="AI201" s="455"/>
      <c r="AJ201" s="455"/>
      <c r="AK201" s="455"/>
      <c r="AL201" s="455"/>
      <c r="AM201" s="455"/>
      <c r="AN201" s="455"/>
      <c r="AO201" s="455"/>
      <c r="AP201" s="455"/>
      <c r="AQ201" s="455"/>
      <c r="AR201" s="607"/>
      <c r="AS201" s="55"/>
      <c r="AT201" s="69"/>
      <c r="AU201" s="59"/>
      <c r="AV201" s="59" t="str">
        <f>IF(AC201=BM$17,0,IF(AC201=BN$17,1,IF(AC201=BO$17,0,"-")))</f>
        <v>-</v>
      </c>
      <c r="AW201" s="59"/>
      <c r="AX201" s="59"/>
      <c r="AY201" s="59"/>
      <c r="AZ201" s="59"/>
      <c r="BA201" s="3"/>
    </row>
    <row r="202" spans="1:53" ht="14.1" customHeight="1" x14ac:dyDescent="0.2">
      <c r="A202" s="625"/>
      <c r="B202" s="626"/>
      <c r="C202" s="626"/>
      <c r="D202" s="626"/>
      <c r="E202" s="627"/>
      <c r="F202" s="620" t="s">
        <v>10</v>
      </c>
      <c r="G202" s="621"/>
      <c r="H202" s="621"/>
      <c r="I202" s="621"/>
      <c r="J202" s="621"/>
      <c r="K202" s="621"/>
      <c r="L202" s="621"/>
      <c r="M202" s="621"/>
      <c r="N202" s="621"/>
      <c r="O202" s="621"/>
      <c r="P202" s="621"/>
      <c r="Q202" s="621"/>
      <c r="R202" s="621"/>
      <c r="S202" s="621"/>
      <c r="T202" s="621"/>
      <c r="U202" s="621"/>
      <c r="V202" s="621"/>
      <c r="W202" s="621"/>
      <c r="X202" s="621"/>
      <c r="Y202" s="621"/>
      <c r="Z202" s="621"/>
      <c r="AA202" s="621"/>
      <c r="AB202" s="621"/>
      <c r="AC202" s="455" t="str">
        <f>IF('4.'!AT755='4.'!BL$48,BM$17,IF('4.'!AT755='4.'!BM$48,BN$17,IF('4.'!AT755='4.'!BN$48,BO$17,"-")))</f>
        <v>-</v>
      </c>
      <c r="AD202" s="455"/>
      <c r="AE202" s="455"/>
      <c r="AF202" s="455"/>
      <c r="AG202" s="455"/>
      <c r="AH202" s="455"/>
      <c r="AI202" s="455"/>
      <c r="AJ202" s="455"/>
      <c r="AK202" s="455"/>
      <c r="AL202" s="455"/>
      <c r="AM202" s="455"/>
      <c r="AN202" s="455"/>
      <c r="AO202" s="455"/>
      <c r="AP202" s="455"/>
      <c r="AQ202" s="455"/>
      <c r="AR202" s="607"/>
      <c r="AS202" s="55"/>
      <c r="AT202" s="69"/>
      <c r="AU202" s="59"/>
      <c r="AV202" s="59"/>
      <c r="AW202" s="59" t="str">
        <f>IF(AC202=BM$17,0,IF(AC202=BN$17,1,IF(AC202=BO$17,0,"-")))</f>
        <v>-</v>
      </c>
      <c r="AX202" s="59"/>
      <c r="AY202" s="59"/>
      <c r="AZ202" s="59"/>
      <c r="BA202" s="3"/>
    </row>
    <row r="203" spans="1:53" ht="14.1" customHeight="1" x14ac:dyDescent="0.2">
      <c r="A203" s="625"/>
      <c r="B203" s="626"/>
      <c r="C203" s="626"/>
      <c r="D203" s="626"/>
      <c r="E203" s="627"/>
      <c r="F203" s="620" t="s">
        <v>12</v>
      </c>
      <c r="G203" s="621"/>
      <c r="H203" s="621"/>
      <c r="I203" s="621"/>
      <c r="J203" s="621"/>
      <c r="K203" s="621"/>
      <c r="L203" s="621"/>
      <c r="M203" s="621"/>
      <c r="N203" s="621"/>
      <c r="O203" s="621"/>
      <c r="P203" s="621"/>
      <c r="Q203" s="621"/>
      <c r="R203" s="621"/>
      <c r="S203" s="621"/>
      <c r="T203" s="621"/>
      <c r="U203" s="621"/>
      <c r="V203" s="621"/>
      <c r="W203" s="621"/>
      <c r="X203" s="621"/>
      <c r="Y203" s="621"/>
      <c r="Z203" s="621"/>
      <c r="AA203" s="621"/>
      <c r="AB203" s="621"/>
      <c r="AC203" s="455" t="str">
        <f>IF('4.'!AT756='4.'!BL$48,BM$17,IF('4.'!AT756='4.'!BM$48,BN$17,IF('4.'!AT756='4.'!BN$48,BO$17,"-")))</f>
        <v>-</v>
      </c>
      <c r="AD203" s="455"/>
      <c r="AE203" s="455"/>
      <c r="AF203" s="455"/>
      <c r="AG203" s="455"/>
      <c r="AH203" s="455"/>
      <c r="AI203" s="455"/>
      <c r="AJ203" s="455"/>
      <c r="AK203" s="455"/>
      <c r="AL203" s="455"/>
      <c r="AM203" s="455"/>
      <c r="AN203" s="455"/>
      <c r="AO203" s="455"/>
      <c r="AP203" s="455"/>
      <c r="AQ203" s="455"/>
      <c r="AR203" s="607"/>
      <c r="AS203" s="55"/>
      <c r="AT203" s="69"/>
      <c r="AU203" s="59"/>
      <c r="AV203" s="59"/>
      <c r="AW203" s="59"/>
      <c r="AX203" s="59" t="str">
        <f>IF(AND(AC199=BN$16,AC203=BN$17),1,IF(OR(AC199=BM$16,AC199=BO$16,AC203=BM$17,AC203=BO$17),0,"-"))</f>
        <v>-</v>
      </c>
      <c r="AY203" s="59"/>
      <c r="AZ203" s="59"/>
      <c r="BA203" s="3"/>
    </row>
    <row r="204" spans="1:53" ht="14.1" customHeight="1" x14ac:dyDescent="0.2">
      <c r="A204" s="625"/>
      <c r="B204" s="626"/>
      <c r="C204" s="626"/>
      <c r="D204" s="626"/>
      <c r="E204" s="627"/>
      <c r="F204" s="620" t="s">
        <v>734</v>
      </c>
      <c r="G204" s="621"/>
      <c r="H204" s="621"/>
      <c r="I204" s="621"/>
      <c r="J204" s="621"/>
      <c r="K204" s="621"/>
      <c r="L204" s="621"/>
      <c r="M204" s="621"/>
      <c r="N204" s="621"/>
      <c r="O204" s="621"/>
      <c r="P204" s="621"/>
      <c r="Q204" s="621"/>
      <c r="R204" s="621"/>
      <c r="S204" s="621"/>
      <c r="T204" s="621"/>
      <c r="U204" s="621"/>
      <c r="V204" s="621"/>
      <c r="W204" s="621"/>
      <c r="X204" s="621"/>
      <c r="Y204" s="621"/>
      <c r="Z204" s="621"/>
      <c r="AA204" s="621"/>
      <c r="AB204" s="621"/>
      <c r="AC204" s="455" t="str">
        <f>IF('4.'!AT757='4.'!BL$48,BM$17,IF('4.'!AT757='4.'!BM$48,BN$17,IF('4.'!AT757='4.'!BN$48,BO$17,"-")))</f>
        <v>-</v>
      </c>
      <c r="AD204" s="455"/>
      <c r="AE204" s="455"/>
      <c r="AF204" s="455"/>
      <c r="AG204" s="455"/>
      <c r="AH204" s="455"/>
      <c r="AI204" s="455"/>
      <c r="AJ204" s="455"/>
      <c r="AK204" s="455"/>
      <c r="AL204" s="455"/>
      <c r="AM204" s="455"/>
      <c r="AN204" s="455"/>
      <c r="AO204" s="455"/>
      <c r="AP204" s="455"/>
      <c r="AQ204" s="455"/>
      <c r="AR204" s="607"/>
      <c r="AS204" s="55"/>
      <c r="AT204" s="69"/>
      <c r="AU204" s="59"/>
      <c r="AV204" s="59"/>
      <c r="AW204" s="59"/>
      <c r="AX204" s="59"/>
      <c r="AY204" s="59" t="str">
        <f>IF(AC204=BM$17,0,IF(AC204=BN$17,1,IF(AC204=BO$17,0,"-")))</f>
        <v>-</v>
      </c>
      <c r="AZ204" s="59"/>
      <c r="BA204" s="3"/>
    </row>
    <row r="205" spans="1:53" ht="14.1" customHeight="1" x14ac:dyDescent="0.2">
      <c r="A205" s="628"/>
      <c r="B205" s="629"/>
      <c r="C205" s="629"/>
      <c r="D205" s="629"/>
      <c r="E205" s="630"/>
      <c r="F205" s="620" t="s">
        <v>11</v>
      </c>
      <c r="G205" s="621"/>
      <c r="H205" s="621"/>
      <c r="I205" s="621"/>
      <c r="J205" s="621"/>
      <c r="K205" s="621"/>
      <c r="L205" s="621"/>
      <c r="M205" s="621"/>
      <c r="N205" s="621"/>
      <c r="O205" s="621"/>
      <c r="P205" s="621"/>
      <c r="Q205" s="621"/>
      <c r="R205" s="621"/>
      <c r="S205" s="621"/>
      <c r="T205" s="621"/>
      <c r="U205" s="621"/>
      <c r="V205" s="621"/>
      <c r="W205" s="621"/>
      <c r="X205" s="621"/>
      <c r="Y205" s="621"/>
      <c r="Z205" s="621"/>
      <c r="AA205" s="621"/>
      <c r="AB205" s="621"/>
      <c r="AC205" s="455" t="str">
        <f>IF('4.'!AT758='4.'!BL$48,BM$17,IF('4.'!AT758='4.'!BM$48,BN$17,IF('4.'!AT758='4.'!BN$48,BO$17,"-")))</f>
        <v>-</v>
      </c>
      <c r="AD205" s="455"/>
      <c r="AE205" s="455"/>
      <c r="AF205" s="455"/>
      <c r="AG205" s="455"/>
      <c r="AH205" s="455"/>
      <c r="AI205" s="455"/>
      <c r="AJ205" s="455"/>
      <c r="AK205" s="455"/>
      <c r="AL205" s="455"/>
      <c r="AM205" s="455"/>
      <c r="AN205" s="455"/>
      <c r="AO205" s="455"/>
      <c r="AP205" s="455"/>
      <c r="AQ205" s="455"/>
      <c r="AR205" s="607"/>
      <c r="AS205" s="55"/>
      <c r="AT205" s="69"/>
      <c r="AU205" s="59"/>
      <c r="AV205" s="59"/>
      <c r="AW205" s="59"/>
      <c r="AX205" s="59"/>
      <c r="AY205" s="59"/>
      <c r="AZ205" s="59" t="str">
        <f>IF(AC205=BM$17,0,IF(AC205=BN$17,1,IF(AC205=BO$17,0,"-")))</f>
        <v>-</v>
      </c>
      <c r="BA205" s="3"/>
    </row>
    <row r="206" spans="1:53" ht="14.1" customHeight="1" x14ac:dyDescent="0.15">
      <c r="A206" s="464" t="s">
        <v>75</v>
      </c>
      <c r="B206" s="623"/>
      <c r="C206" s="623"/>
      <c r="D206" s="623"/>
      <c r="E206" s="624"/>
      <c r="F206" s="633" t="s">
        <v>794</v>
      </c>
      <c r="G206" s="634"/>
      <c r="H206" s="634"/>
      <c r="I206" s="634"/>
      <c r="J206" s="634"/>
      <c r="K206" s="634"/>
      <c r="L206" s="634"/>
      <c r="M206" s="634"/>
      <c r="N206" s="634"/>
      <c r="O206" s="634"/>
      <c r="P206" s="634"/>
      <c r="Q206" s="634"/>
      <c r="R206" s="634"/>
      <c r="S206" s="634"/>
      <c r="T206" s="634"/>
      <c r="U206" s="634"/>
      <c r="V206" s="634"/>
      <c r="W206" s="634"/>
      <c r="X206" s="634"/>
      <c r="Y206" s="634"/>
      <c r="Z206" s="634"/>
      <c r="AA206" s="634"/>
      <c r="AB206" s="634"/>
      <c r="AC206" s="437" t="str">
        <f>IF('4.'!AT773='4.'!BL$48,BM$16,IF('4.'!AT773='4.'!BM$48,BN$16,IF('4.'!AT773='4.'!BN$48,BO$16,"-")))</f>
        <v>-</v>
      </c>
      <c r="AD206" s="437"/>
      <c r="AE206" s="437"/>
      <c r="AF206" s="437"/>
      <c r="AG206" s="437"/>
      <c r="AH206" s="437"/>
      <c r="AI206" s="437"/>
      <c r="AJ206" s="437"/>
      <c r="AK206" s="437"/>
      <c r="AL206" s="437"/>
      <c r="AM206" s="437"/>
      <c r="AN206" s="437"/>
      <c r="AO206" s="437"/>
      <c r="AP206" s="437"/>
      <c r="AQ206" s="437"/>
      <c r="AR206" s="438"/>
      <c r="AS206" s="55"/>
      <c r="AT206" s="69" t="str">
        <f>IF(AC206=BM$16,0,IF(AC206=BN$16,1,IF(AC206=BO$16,0,"-")))</f>
        <v>-</v>
      </c>
      <c r="AU206" s="59"/>
      <c r="AV206" s="59"/>
      <c r="AW206" s="59"/>
      <c r="AX206" s="59"/>
      <c r="AY206" s="59"/>
      <c r="AZ206" s="59"/>
      <c r="BA206" s="3"/>
    </row>
    <row r="207" spans="1:53" ht="14.1" customHeight="1" x14ac:dyDescent="0.2">
      <c r="A207" s="625"/>
      <c r="B207" s="626"/>
      <c r="C207" s="626"/>
      <c r="D207" s="626"/>
      <c r="E207" s="627"/>
      <c r="F207" s="620" t="s">
        <v>8</v>
      </c>
      <c r="G207" s="621"/>
      <c r="H207" s="621"/>
      <c r="I207" s="621"/>
      <c r="J207" s="621"/>
      <c r="K207" s="621"/>
      <c r="L207" s="621"/>
      <c r="M207" s="621"/>
      <c r="N207" s="621"/>
      <c r="O207" s="621"/>
      <c r="P207" s="621"/>
      <c r="Q207" s="621"/>
      <c r="R207" s="621"/>
      <c r="S207" s="621"/>
      <c r="T207" s="621"/>
      <c r="U207" s="621"/>
      <c r="V207" s="621"/>
      <c r="W207" s="621"/>
      <c r="X207" s="621"/>
      <c r="Y207" s="621"/>
      <c r="Z207" s="621"/>
      <c r="AA207" s="621"/>
      <c r="AB207" s="621"/>
      <c r="AC207" s="455" t="str">
        <f>IF('4.'!AT780='4.'!BL$48,BM$17,IF('4.'!AT780='4.'!BM$48,BN$17,IF('4.'!AT780='4.'!BN$48,BO$17,"-")))</f>
        <v>-</v>
      </c>
      <c r="AD207" s="455"/>
      <c r="AE207" s="455"/>
      <c r="AF207" s="455"/>
      <c r="AG207" s="455"/>
      <c r="AH207" s="455"/>
      <c r="AI207" s="455"/>
      <c r="AJ207" s="455"/>
      <c r="AK207" s="455"/>
      <c r="AL207" s="455"/>
      <c r="AM207" s="455"/>
      <c r="AN207" s="455"/>
      <c r="AO207" s="455"/>
      <c r="AP207" s="455"/>
      <c r="AQ207" s="455"/>
      <c r="AR207" s="607"/>
      <c r="AS207" s="55"/>
      <c r="AT207" s="69"/>
      <c r="AU207" s="59" t="str">
        <f>IF(AND(AC206=BN$16,AC207=BN$17),1,IF(OR(AC206=BM$16,AC206=BO$16,AC207=BM$17,AC207=BO$17),0,"-"))</f>
        <v>-</v>
      </c>
      <c r="AV207" s="59"/>
      <c r="AW207" s="59"/>
      <c r="AX207" s="59"/>
      <c r="AY207" s="59"/>
      <c r="AZ207" s="59"/>
      <c r="BA207" s="3"/>
    </row>
    <row r="208" spans="1:53" ht="14.1" customHeight="1" x14ac:dyDescent="0.2">
      <c r="A208" s="625"/>
      <c r="B208" s="626"/>
      <c r="C208" s="626"/>
      <c r="D208" s="626"/>
      <c r="E208" s="627"/>
      <c r="F208" s="620" t="s">
        <v>9</v>
      </c>
      <c r="G208" s="621"/>
      <c r="H208" s="621"/>
      <c r="I208" s="621"/>
      <c r="J208" s="621"/>
      <c r="K208" s="621"/>
      <c r="L208" s="621"/>
      <c r="M208" s="621"/>
      <c r="N208" s="621"/>
      <c r="O208" s="621"/>
      <c r="P208" s="621"/>
      <c r="Q208" s="621"/>
      <c r="R208" s="621"/>
      <c r="S208" s="621"/>
      <c r="T208" s="621"/>
      <c r="U208" s="621"/>
      <c r="V208" s="621"/>
      <c r="W208" s="621"/>
      <c r="X208" s="621"/>
      <c r="Y208" s="621"/>
      <c r="Z208" s="621"/>
      <c r="AA208" s="621"/>
      <c r="AB208" s="621"/>
      <c r="AC208" s="455" t="str">
        <f>IF('4.'!AT781='4.'!BL$48,BM$17,IF('4.'!AT781='4.'!BM$48,BN$17,IF('4.'!AT781='4.'!BN$48,BO$17,"-")))</f>
        <v>-</v>
      </c>
      <c r="AD208" s="455"/>
      <c r="AE208" s="455"/>
      <c r="AF208" s="455"/>
      <c r="AG208" s="455"/>
      <c r="AH208" s="455"/>
      <c r="AI208" s="455"/>
      <c r="AJ208" s="455"/>
      <c r="AK208" s="455"/>
      <c r="AL208" s="455"/>
      <c r="AM208" s="455"/>
      <c r="AN208" s="455"/>
      <c r="AO208" s="455"/>
      <c r="AP208" s="455"/>
      <c r="AQ208" s="455"/>
      <c r="AR208" s="607"/>
      <c r="AS208" s="55"/>
      <c r="AT208" s="69"/>
      <c r="AU208" s="59"/>
      <c r="AV208" s="59" t="str">
        <f>IF(AC208=BM$17,0,IF(AC208=BN$17,1,IF(AC208=BO$17,0,"-")))</f>
        <v>-</v>
      </c>
      <c r="AW208" s="59"/>
      <c r="AX208" s="59"/>
      <c r="AY208" s="59"/>
      <c r="AZ208" s="59"/>
      <c r="BA208" s="3"/>
    </row>
    <row r="209" spans="1:53" ht="14.1" customHeight="1" x14ac:dyDescent="0.2">
      <c r="A209" s="625"/>
      <c r="B209" s="626"/>
      <c r="C209" s="626"/>
      <c r="D209" s="626"/>
      <c r="E209" s="627"/>
      <c r="F209" s="620" t="s">
        <v>10</v>
      </c>
      <c r="G209" s="621"/>
      <c r="H209" s="621"/>
      <c r="I209" s="621"/>
      <c r="J209" s="621"/>
      <c r="K209" s="621"/>
      <c r="L209" s="621"/>
      <c r="M209" s="621"/>
      <c r="N209" s="621"/>
      <c r="O209" s="621"/>
      <c r="P209" s="621"/>
      <c r="Q209" s="621"/>
      <c r="R209" s="621"/>
      <c r="S209" s="621"/>
      <c r="T209" s="621"/>
      <c r="U209" s="621"/>
      <c r="V209" s="621"/>
      <c r="W209" s="621"/>
      <c r="X209" s="621"/>
      <c r="Y209" s="621"/>
      <c r="Z209" s="621"/>
      <c r="AA209" s="621"/>
      <c r="AB209" s="621"/>
      <c r="AC209" s="455" t="str">
        <f>IF('4.'!AT782='4.'!BL$48,BM$17,IF('4.'!AT782='4.'!BM$48,BN$17,IF('4.'!AT782='4.'!BN$48,BO$17,"-")))</f>
        <v>-</v>
      </c>
      <c r="AD209" s="455"/>
      <c r="AE209" s="455"/>
      <c r="AF209" s="455"/>
      <c r="AG209" s="455"/>
      <c r="AH209" s="455"/>
      <c r="AI209" s="455"/>
      <c r="AJ209" s="455"/>
      <c r="AK209" s="455"/>
      <c r="AL209" s="455"/>
      <c r="AM209" s="455"/>
      <c r="AN209" s="455"/>
      <c r="AO209" s="455"/>
      <c r="AP209" s="455"/>
      <c r="AQ209" s="455"/>
      <c r="AR209" s="607"/>
      <c r="AS209" s="55"/>
      <c r="AT209" s="69"/>
      <c r="AU209" s="59"/>
      <c r="AV209" s="59"/>
      <c r="AW209" s="59" t="str">
        <f>IF(AC209=BM$17,0,IF(AC209=BN$17,1,IF(AC209=BO$17,0,"-")))</f>
        <v>-</v>
      </c>
      <c r="AX209" s="59"/>
      <c r="AY209" s="59"/>
      <c r="AZ209" s="59"/>
      <c r="BA209" s="3"/>
    </row>
    <row r="210" spans="1:53" ht="14.1" customHeight="1" x14ac:dyDescent="0.2">
      <c r="A210" s="625"/>
      <c r="B210" s="626"/>
      <c r="C210" s="626"/>
      <c r="D210" s="626"/>
      <c r="E210" s="627"/>
      <c r="F210" s="620" t="s">
        <v>12</v>
      </c>
      <c r="G210" s="621"/>
      <c r="H210" s="621"/>
      <c r="I210" s="621"/>
      <c r="J210" s="621"/>
      <c r="K210" s="621"/>
      <c r="L210" s="621"/>
      <c r="M210" s="621"/>
      <c r="N210" s="621"/>
      <c r="O210" s="621"/>
      <c r="P210" s="621"/>
      <c r="Q210" s="621"/>
      <c r="R210" s="621"/>
      <c r="S210" s="621"/>
      <c r="T210" s="621"/>
      <c r="U210" s="621"/>
      <c r="V210" s="621"/>
      <c r="W210" s="621"/>
      <c r="X210" s="621"/>
      <c r="Y210" s="621"/>
      <c r="Z210" s="621"/>
      <c r="AA210" s="621"/>
      <c r="AB210" s="621"/>
      <c r="AC210" s="455" t="str">
        <f>IF('4.'!AT783='4.'!BL$48,BM$17,IF('4.'!AT783='4.'!BM$48,BN$17,IF('4.'!AT783='4.'!BN$48,BO$17,"-")))</f>
        <v>-</v>
      </c>
      <c r="AD210" s="455"/>
      <c r="AE210" s="455"/>
      <c r="AF210" s="455"/>
      <c r="AG210" s="455"/>
      <c r="AH210" s="455"/>
      <c r="AI210" s="455"/>
      <c r="AJ210" s="455"/>
      <c r="AK210" s="455"/>
      <c r="AL210" s="455"/>
      <c r="AM210" s="455"/>
      <c r="AN210" s="455"/>
      <c r="AO210" s="455"/>
      <c r="AP210" s="455"/>
      <c r="AQ210" s="455"/>
      <c r="AR210" s="607"/>
      <c r="AS210" s="55"/>
      <c r="AT210" s="69"/>
      <c r="AU210" s="59"/>
      <c r="AV210" s="59"/>
      <c r="AW210" s="59"/>
      <c r="AX210" s="59" t="str">
        <f>IF(AND(AC206=BN$16,AC210=BN$17),1,IF(OR(AC206=BM$16,AC206=BO$16,AC210=BM$17,AC210=BO$17),0,"-"))</f>
        <v>-</v>
      </c>
      <c r="AY210" s="59"/>
      <c r="AZ210" s="59"/>
      <c r="BA210" s="3"/>
    </row>
    <row r="211" spans="1:53" ht="14.1" customHeight="1" x14ac:dyDescent="0.2">
      <c r="A211" s="625"/>
      <c r="B211" s="626"/>
      <c r="C211" s="626"/>
      <c r="D211" s="626"/>
      <c r="E211" s="627"/>
      <c r="F211" s="620" t="s">
        <v>734</v>
      </c>
      <c r="G211" s="621"/>
      <c r="H211" s="621"/>
      <c r="I211" s="621"/>
      <c r="J211" s="621"/>
      <c r="K211" s="621"/>
      <c r="L211" s="621"/>
      <c r="M211" s="621"/>
      <c r="N211" s="621"/>
      <c r="O211" s="621"/>
      <c r="P211" s="621"/>
      <c r="Q211" s="621"/>
      <c r="R211" s="621"/>
      <c r="S211" s="621"/>
      <c r="T211" s="621"/>
      <c r="U211" s="621"/>
      <c r="V211" s="621"/>
      <c r="W211" s="621"/>
      <c r="X211" s="621"/>
      <c r="Y211" s="621"/>
      <c r="Z211" s="621"/>
      <c r="AA211" s="621"/>
      <c r="AB211" s="621"/>
      <c r="AC211" s="455" t="str">
        <f>IF('4.'!AT784='4.'!BL$48,BM$17,IF('4.'!AT784='4.'!BM$48,BN$17,IF('4.'!AT784='4.'!BN$48,BO$17,"-")))</f>
        <v>-</v>
      </c>
      <c r="AD211" s="455"/>
      <c r="AE211" s="455"/>
      <c r="AF211" s="455"/>
      <c r="AG211" s="455"/>
      <c r="AH211" s="455"/>
      <c r="AI211" s="455"/>
      <c r="AJ211" s="455"/>
      <c r="AK211" s="455"/>
      <c r="AL211" s="455"/>
      <c r="AM211" s="455"/>
      <c r="AN211" s="455"/>
      <c r="AO211" s="455"/>
      <c r="AP211" s="455"/>
      <c r="AQ211" s="455"/>
      <c r="AR211" s="607"/>
      <c r="AS211" s="55"/>
      <c r="AT211" s="69"/>
      <c r="AU211" s="59"/>
      <c r="AV211" s="59"/>
      <c r="AW211" s="59"/>
      <c r="AX211" s="59"/>
      <c r="AY211" s="59" t="str">
        <f>IF(AC211=BM$17,0,IF(AC211=BN$17,1,IF(AC211=BO$17,0,"-")))</f>
        <v>-</v>
      </c>
      <c r="AZ211" s="59"/>
      <c r="BA211" s="3"/>
    </row>
    <row r="212" spans="1:53" ht="14.1" customHeight="1" x14ac:dyDescent="0.2">
      <c r="A212" s="628"/>
      <c r="B212" s="629"/>
      <c r="C212" s="629"/>
      <c r="D212" s="629"/>
      <c r="E212" s="630"/>
      <c r="F212" s="620" t="s">
        <v>11</v>
      </c>
      <c r="G212" s="621"/>
      <c r="H212" s="621"/>
      <c r="I212" s="621"/>
      <c r="J212" s="621"/>
      <c r="K212" s="621"/>
      <c r="L212" s="621"/>
      <c r="M212" s="621"/>
      <c r="N212" s="621"/>
      <c r="O212" s="621"/>
      <c r="P212" s="621"/>
      <c r="Q212" s="621"/>
      <c r="R212" s="621"/>
      <c r="S212" s="621"/>
      <c r="T212" s="621"/>
      <c r="U212" s="621"/>
      <c r="V212" s="621"/>
      <c r="W212" s="621"/>
      <c r="X212" s="621"/>
      <c r="Y212" s="621"/>
      <c r="Z212" s="621"/>
      <c r="AA212" s="621"/>
      <c r="AB212" s="621"/>
      <c r="AC212" s="455" t="str">
        <f>IF('4.'!AT785='4.'!BL$48,BM$17,IF('4.'!AT785='4.'!BM$48,BN$17,IF('4.'!AT785='4.'!BN$48,BO$17,"-")))</f>
        <v>-</v>
      </c>
      <c r="AD212" s="455"/>
      <c r="AE212" s="455"/>
      <c r="AF212" s="455"/>
      <c r="AG212" s="455"/>
      <c r="AH212" s="455"/>
      <c r="AI212" s="455"/>
      <c r="AJ212" s="455"/>
      <c r="AK212" s="455"/>
      <c r="AL212" s="455"/>
      <c r="AM212" s="455"/>
      <c r="AN212" s="455"/>
      <c r="AO212" s="455"/>
      <c r="AP212" s="455"/>
      <c r="AQ212" s="455"/>
      <c r="AR212" s="607"/>
      <c r="AS212" s="55"/>
      <c r="AT212" s="69"/>
      <c r="AU212" s="59"/>
      <c r="AV212" s="59"/>
      <c r="AW212" s="59"/>
      <c r="AX212" s="59"/>
      <c r="AY212" s="59"/>
      <c r="AZ212" s="59" t="str">
        <f>IF(AC212=BM$17,0,IF(AC212=BN$17,1,IF(AC212=BO$17,0,"-")))</f>
        <v>-</v>
      </c>
      <c r="BA212" s="3"/>
    </row>
    <row r="213" spans="1:53" ht="20.100000000000001" customHeight="1" x14ac:dyDescent="0.2">
      <c r="A213" s="511" t="s">
        <v>802</v>
      </c>
      <c r="B213" s="511"/>
      <c r="C213" s="511"/>
      <c r="D213" s="511"/>
      <c r="E213" s="511"/>
      <c r="F213" s="511"/>
      <c r="G213" s="511"/>
      <c r="H213" s="511"/>
      <c r="I213" s="511"/>
      <c r="J213" s="511"/>
      <c r="K213" s="511"/>
      <c r="L213" s="511"/>
      <c r="M213" s="511"/>
      <c r="N213" s="511"/>
      <c r="O213" s="511"/>
      <c r="P213" s="511"/>
      <c r="Q213" s="511"/>
      <c r="R213" s="511"/>
      <c r="S213" s="511"/>
      <c r="T213" s="511"/>
      <c r="U213" s="511"/>
      <c r="V213" s="511"/>
      <c r="W213" s="511"/>
      <c r="X213" s="511"/>
      <c r="Y213" s="511"/>
      <c r="Z213" s="511"/>
      <c r="AA213" s="511"/>
      <c r="AB213" s="511"/>
      <c r="AC213" s="511"/>
      <c r="AD213" s="511"/>
      <c r="AE213" s="511"/>
      <c r="AF213" s="511"/>
      <c r="AG213" s="511"/>
      <c r="AH213" s="511"/>
      <c r="AI213" s="511"/>
      <c r="AJ213" s="511"/>
      <c r="AK213" s="511"/>
      <c r="AL213" s="511"/>
      <c r="AM213" s="511"/>
      <c r="AN213" s="511"/>
      <c r="AO213" s="511"/>
      <c r="AP213" s="511"/>
      <c r="AQ213" s="511"/>
      <c r="AR213" s="622"/>
      <c r="AS213" s="60"/>
      <c r="AT213" s="69"/>
      <c r="AU213" s="59"/>
      <c r="AV213" s="59"/>
      <c r="AW213" s="59"/>
      <c r="AX213" s="59"/>
      <c r="AY213" s="59"/>
      <c r="AZ213" s="59"/>
      <c r="BA213" s="3"/>
    </row>
    <row r="214" spans="1:53" ht="14.1" customHeight="1" x14ac:dyDescent="0.15">
      <c r="A214" s="464" t="s">
        <v>73</v>
      </c>
      <c r="B214" s="623"/>
      <c r="C214" s="623"/>
      <c r="D214" s="623"/>
      <c r="E214" s="624"/>
      <c r="F214" s="633" t="s">
        <v>794</v>
      </c>
      <c r="G214" s="634"/>
      <c r="H214" s="634"/>
      <c r="I214" s="634"/>
      <c r="J214" s="634"/>
      <c r="K214" s="634"/>
      <c r="L214" s="634"/>
      <c r="M214" s="634"/>
      <c r="N214" s="634"/>
      <c r="O214" s="634"/>
      <c r="P214" s="634"/>
      <c r="Q214" s="634"/>
      <c r="R214" s="634"/>
      <c r="S214" s="634"/>
      <c r="T214" s="634"/>
      <c r="U214" s="634"/>
      <c r="V214" s="634"/>
      <c r="W214" s="634"/>
      <c r="X214" s="634"/>
      <c r="Y214" s="634"/>
      <c r="Z214" s="634"/>
      <c r="AA214" s="634"/>
      <c r="AB214" s="634"/>
      <c r="AC214" s="437" t="str">
        <f>IF('4.'!AT803='4.'!BL$48,BM$16,IF('4.'!AT803='4.'!BM$48,BN$16,IF('4.'!AT803='4.'!BN$48,BO$16,"-")))</f>
        <v>-</v>
      </c>
      <c r="AD214" s="437"/>
      <c r="AE214" s="437"/>
      <c r="AF214" s="437"/>
      <c r="AG214" s="437"/>
      <c r="AH214" s="437"/>
      <c r="AI214" s="437"/>
      <c r="AJ214" s="437"/>
      <c r="AK214" s="437"/>
      <c r="AL214" s="437"/>
      <c r="AM214" s="437"/>
      <c r="AN214" s="437"/>
      <c r="AO214" s="437"/>
      <c r="AP214" s="437"/>
      <c r="AQ214" s="437"/>
      <c r="AR214" s="438"/>
      <c r="AS214" s="55"/>
      <c r="AT214" s="69" t="str">
        <f>IF(AC214=BM$16,0,IF(AC214=BN$16,1,IF(AC214=BO$16,0,"-")))</f>
        <v>-</v>
      </c>
      <c r="AU214" s="59"/>
      <c r="AV214" s="59"/>
      <c r="AW214" s="59"/>
      <c r="AX214" s="59"/>
      <c r="AY214" s="59"/>
      <c r="AZ214" s="59"/>
      <c r="BA214" s="3"/>
    </row>
    <row r="215" spans="1:53" ht="14.1" customHeight="1" x14ac:dyDescent="0.2">
      <c r="A215" s="625"/>
      <c r="B215" s="626"/>
      <c r="C215" s="626"/>
      <c r="D215" s="626"/>
      <c r="E215" s="627"/>
      <c r="F215" s="620" t="s">
        <v>8</v>
      </c>
      <c r="G215" s="621"/>
      <c r="H215" s="621"/>
      <c r="I215" s="621"/>
      <c r="J215" s="621"/>
      <c r="K215" s="621"/>
      <c r="L215" s="621"/>
      <c r="M215" s="621"/>
      <c r="N215" s="621"/>
      <c r="O215" s="621"/>
      <c r="P215" s="621"/>
      <c r="Q215" s="621"/>
      <c r="R215" s="621"/>
      <c r="S215" s="621"/>
      <c r="T215" s="621"/>
      <c r="U215" s="621"/>
      <c r="V215" s="621"/>
      <c r="W215" s="621"/>
      <c r="X215" s="621"/>
      <c r="Y215" s="621"/>
      <c r="Z215" s="621"/>
      <c r="AA215" s="621"/>
      <c r="AB215" s="621"/>
      <c r="AC215" s="455" t="str">
        <f>IF('4.'!AT810='4.'!BL$48,BM$17,IF('4.'!AT810='4.'!BM$48,BN$17,IF('4.'!AT810='4.'!BN$48,BO$17,"-")))</f>
        <v>-</v>
      </c>
      <c r="AD215" s="455"/>
      <c r="AE215" s="455"/>
      <c r="AF215" s="455"/>
      <c r="AG215" s="455"/>
      <c r="AH215" s="455"/>
      <c r="AI215" s="455"/>
      <c r="AJ215" s="455"/>
      <c r="AK215" s="455"/>
      <c r="AL215" s="455"/>
      <c r="AM215" s="455"/>
      <c r="AN215" s="455"/>
      <c r="AO215" s="455"/>
      <c r="AP215" s="455"/>
      <c r="AQ215" s="455"/>
      <c r="AR215" s="607"/>
      <c r="AS215" s="55"/>
      <c r="AT215" s="69"/>
      <c r="AU215" s="59" t="str">
        <f>IF(AND(AC214=BN$16,AC215=BN$17),1,IF(OR(AC214=BM$16,AC214=BO$16,AC215=BM$17,AC215=BO$17),0,"-"))</f>
        <v>-</v>
      </c>
      <c r="AV215" s="59"/>
      <c r="AW215" s="59"/>
      <c r="AX215" s="59"/>
      <c r="AY215" s="59"/>
      <c r="AZ215" s="59"/>
      <c r="BA215" s="3"/>
    </row>
    <row r="216" spans="1:53" ht="14.1" customHeight="1" x14ac:dyDescent="0.2">
      <c r="A216" s="625"/>
      <c r="B216" s="626"/>
      <c r="C216" s="626"/>
      <c r="D216" s="626"/>
      <c r="E216" s="627"/>
      <c r="F216" s="620" t="s">
        <v>9</v>
      </c>
      <c r="G216" s="621"/>
      <c r="H216" s="621"/>
      <c r="I216" s="621"/>
      <c r="J216" s="621"/>
      <c r="K216" s="621"/>
      <c r="L216" s="621"/>
      <c r="M216" s="621"/>
      <c r="N216" s="621"/>
      <c r="O216" s="621"/>
      <c r="P216" s="621"/>
      <c r="Q216" s="621"/>
      <c r="R216" s="621"/>
      <c r="S216" s="621"/>
      <c r="T216" s="621"/>
      <c r="U216" s="621"/>
      <c r="V216" s="621"/>
      <c r="W216" s="621"/>
      <c r="X216" s="621"/>
      <c r="Y216" s="621"/>
      <c r="Z216" s="621"/>
      <c r="AA216" s="621"/>
      <c r="AB216" s="621"/>
      <c r="AC216" s="455" t="str">
        <f>IF('4.'!AT811='4.'!BL$48,BM$17,IF('4.'!AT811='4.'!BM$48,BN$17,IF('4.'!AT811='4.'!BN$48,BO$17,"-")))</f>
        <v>-</v>
      </c>
      <c r="AD216" s="455"/>
      <c r="AE216" s="455"/>
      <c r="AF216" s="455"/>
      <c r="AG216" s="455"/>
      <c r="AH216" s="455"/>
      <c r="AI216" s="455"/>
      <c r="AJ216" s="455"/>
      <c r="AK216" s="455"/>
      <c r="AL216" s="455"/>
      <c r="AM216" s="455"/>
      <c r="AN216" s="455"/>
      <c r="AO216" s="455"/>
      <c r="AP216" s="455"/>
      <c r="AQ216" s="455"/>
      <c r="AR216" s="607"/>
      <c r="AS216" s="55"/>
      <c r="AT216" s="69"/>
      <c r="AU216" s="59"/>
      <c r="AV216" s="59" t="str">
        <f>IF(AC216=BM$17,0,IF(AC216=BN$17,1,IF(AC216=BO$17,0,"-")))</f>
        <v>-</v>
      </c>
      <c r="AW216" s="59"/>
      <c r="AX216" s="59"/>
      <c r="AY216" s="59"/>
      <c r="AZ216" s="59"/>
      <c r="BA216" s="3"/>
    </row>
    <row r="217" spans="1:53" ht="14.1" customHeight="1" x14ac:dyDescent="0.2">
      <c r="A217" s="625"/>
      <c r="B217" s="626"/>
      <c r="C217" s="626"/>
      <c r="D217" s="626"/>
      <c r="E217" s="627"/>
      <c r="F217" s="620" t="s">
        <v>10</v>
      </c>
      <c r="G217" s="621"/>
      <c r="H217" s="621"/>
      <c r="I217" s="621"/>
      <c r="J217" s="621"/>
      <c r="K217" s="621"/>
      <c r="L217" s="621"/>
      <c r="M217" s="621"/>
      <c r="N217" s="621"/>
      <c r="O217" s="621"/>
      <c r="P217" s="621"/>
      <c r="Q217" s="621"/>
      <c r="R217" s="621"/>
      <c r="S217" s="621"/>
      <c r="T217" s="621"/>
      <c r="U217" s="621"/>
      <c r="V217" s="621"/>
      <c r="W217" s="621"/>
      <c r="X217" s="621"/>
      <c r="Y217" s="621"/>
      <c r="Z217" s="621"/>
      <c r="AA217" s="621"/>
      <c r="AB217" s="621"/>
      <c r="AC217" s="455" t="str">
        <f>IF('4.'!AT812='4.'!BL$48,BM$17,IF('4.'!AT812='4.'!BM$48,BN$17,IF('4.'!AT812='4.'!BN$48,BO$17,"-")))</f>
        <v>-</v>
      </c>
      <c r="AD217" s="455"/>
      <c r="AE217" s="455"/>
      <c r="AF217" s="455"/>
      <c r="AG217" s="455"/>
      <c r="AH217" s="455"/>
      <c r="AI217" s="455"/>
      <c r="AJ217" s="455"/>
      <c r="AK217" s="455"/>
      <c r="AL217" s="455"/>
      <c r="AM217" s="455"/>
      <c r="AN217" s="455"/>
      <c r="AO217" s="455"/>
      <c r="AP217" s="455"/>
      <c r="AQ217" s="455"/>
      <c r="AR217" s="607"/>
      <c r="AS217" s="55"/>
      <c r="AT217" s="69"/>
      <c r="AU217" s="59"/>
      <c r="AV217" s="59"/>
      <c r="AW217" s="59" t="str">
        <f>IF(AC217=BM$17,0,IF(AC217=BN$17,1,IF(AC217=BO$17,0,"-")))</f>
        <v>-</v>
      </c>
      <c r="AX217" s="59"/>
      <c r="AY217" s="59"/>
      <c r="AZ217" s="59"/>
      <c r="BA217" s="3"/>
    </row>
    <row r="218" spans="1:53" ht="14.1" customHeight="1" x14ac:dyDescent="0.2">
      <c r="A218" s="625"/>
      <c r="B218" s="626"/>
      <c r="C218" s="626"/>
      <c r="D218" s="626"/>
      <c r="E218" s="627"/>
      <c r="F218" s="620" t="s">
        <v>12</v>
      </c>
      <c r="G218" s="621"/>
      <c r="H218" s="621"/>
      <c r="I218" s="621"/>
      <c r="J218" s="621"/>
      <c r="K218" s="621"/>
      <c r="L218" s="621"/>
      <c r="M218" s="621"/>
      <c r="N218" s="621"/>
      <c r="O218" s="621"/>
      <c r="P218" s="621"/>
      <c r="Q218" s="621"/>
      <c r="R218" s="621"/>
      <c r="S218" s="621"/>
      <c r="T218" s="621"/>
      <c r="U218" s="621"/>
      <c r="V218" s="621"/>
      <c r="W218" s="621"/>
      <c r="X218" s="621"/>
      <c r="Y218" s="621"/>
      <c r="Z218" s="621"/>
      <c r="AA218" s="621"/>
      <c r="AB218" s="621"/>
      <c r="AC218" s="455" t="str">
        <f>IF('4.'!AT813='4.'!BL$48,BM$17,IF('4.'!AT813='4.'!BM$48,BN$17,IF('4.'!AT813='4.'!BN$48,BO$17,"-")))</f>
        <v>-</v>
      </c>
      <c r="AD218" s="455"/>
      <c r="AE218" s="455"/>
      <c r="AF218" s="455"/>
      <c r="AG218" s="455"/>
      <c r="AH218" s="455"/>
      <c r="AI218" s="455"/>
      <c r="AJ218" s="455"/>
      <c r="AK218" s="455"/>
      <c r="AL218" s="455"/>
      <c r="AM218" s="455"/>
      <c r="AN218" s="455"/>
      <c r="AO218" s="455"/>
      <c r="AP218" s="455"/>
      <c r="AQ218" s="455"/>
      <c r="AR218" s="607"/>
      <c r="AS218" s="55"/>
      <c r="AT218" s="69"/>
      <c r="AU218" s="59"/>
      <c r="AV218" s="59"/>
      <c r="AW218" s="59"/>
      <c r="AX218" s="59" t="str">
        <f>IF(AND(AC214=BN$16,AC218=BN$17),1,IF(OR(AC214=BM$16,AC214=BO$16,AC218=BM$17,AC218=BO$17),0,"-"))</f>
        <v>-</v>
      </c>
      <c r="AY218" s="59"/>
      <c r="AZ218" s="59"/>
      <c r="BA218" s="3"/>
    </row>
    <row r="219" spans="1:53" ht="14.1" customHeight="1" x14ac:dyDescent="0.2">
      <c r="A219" s="625"/>
      <c r="B219" s="626"/>
      <c r="C219" s="626"/>
      <c r="D219" s="626"/>
      <c r="E219" s="627"/>
      <c r="F219" s="620" t="s">
        <v>734</v>
      </c>
      <c r="G219" s="621"/>
      <c r="H219" s="621"/>
      <c r="I219" s="621"/>
      <c r="J219" s="621"/>
      <c r="K219" s="621"/>
      <c r="L219" s="621"/>
      <c r="M219" s="621"/>
      <c r="N219" s="621"/>
      <c r="O219" s="621"/>
      <c r="P219" s="621"/>
      <c r="Q219" s="621"/>
      <c r="R219" s="621"/>
      <c r="S219" s="621"/>
      <c r="T219" s="621"/>
      <c r="U219" s="621"/>
      <c r="V219" s="621"/>
      <c r="W219" s="621"/>
      <c r="X219" s="621"/>
      <c r="Y219" s="621"/>
      <c r="Z219" s="621"/>
      <c r="AA219" s="621"/>
      <c r="AB219" s="621"/>
      <c r="AC219" s="455" t="str">
        <f>IF('4.'!AT814='4.'!BL$48,BM$17,IF('4.'!AT814='4.'!BM$48,BN$17,IF('4.'!AT814='4.'!BN$48,BO$17,"-")))</f>
        <v>-</v>
      </c>
      <c r="AD219" s="455"/>
      <c r="AE219" s="455"/>
      <c r="AF219" s="455"/>
      <c r="AG219" s="455"/>
      <c r="AH219" s="455"/>
      <c r="AI219" s="455"/>
      <c r="AJ219" s="455"/>
      <c r="AK219" s="455"/>
      <c r="AL219" s="455"/>
      <c r="AM219" s="455"/>
      <c r="AN219" s="455"/>
      <c r="AO219" s="455"/>
      <c r="AP219" s="455"/>
      <c r="AQ219" s="455"/>
      <c r="AR219" s="607"/>
      <c r="AS219" s="55"/>
      <c r="AT219" s="69"/>
      <c r="AU219" s="59"/>
      <c r="AV219" s="59"/>
      <c r="AW219" s="59"/>
      <c r="AX219" s="59"/>
      <c r="AY219" s="59" t="str">
        <f>IF(AC219=BM$17,0,IF(AC219=BN$17,1,IF(AC219=BO$17,0,"-")))</f>
        <v>-</v>
      </c>
      <c r="AZ219" s="59"/>
      <c r="BA219" s="3"/>
    </row>
    <row r="220" spans="1:53" ht="14.1" customHeight="1" x14ac:dyDescent="0.2">
      <c r="A220" s="628"/>
      <c r="B220" s="629"/>
      <c r="C220" s="629"/>
      <c r="D220" s="629"/>
      <c r="E220" s="630"/>
      <c r="F220" s="620" t="s">
        <v>11</v>
      </c>
      <c r="G220" s="621"/>
      <c r="H220" s="621"/>
      <c r="I220" s="621"/>
      <c r="J220" s="621"/>
      <c r="K220" s="621"/>
      <c r="L220" s="621"/>
      <c r="M220" s="621"/>
      <c r="N220" s="621"/>
      <c r="O220" s="621"/>
      <c r="P220" s="621"/>
      <c r="Q220" s="621"/>
      <c r="R220" s="621"/>
      <c r="S220" s="621"/>
      <c r="T220" s="621"/>
      <c r="U220" s="621"/>
      <c r="V220" s="621"/>
      <c r="W220" s="621"/>
      <c r="X220" s="621"/>
      <c r="Y220" s="621"/>
      <c r="Z220" s="621"/>
      <c r="AA220" s="621"/>
      <c r="AB220" s="621"/>
      <c r="AC220" s="455" t="str">
        <f>IF('4.'!AT815='4.'!BL$48,BM$17,IF('4.'!AT815='4.'!BM$48,BN$17,IF('4.'!AT815='4.'!BN$48,BO$17,"-")))</f>
        <v>-</v>
      </c>
      <c r="AD220" s="455"/>
      <c r="AE220" s="455"/>
      <c r="AF220" s="455"/>
      <c r="AG220" s="455"/>
      <c r="AH220" s="455"/>
      <c r="AI220" s="455"/>
      <c r="AJ220" s="455"/>
      <c r="AK220" s="455"/>
      <c r="AL220" s="455"/>
      <c r="AM220" s="455"/>
      <c r="AN220" s="455"/>
      <c r="AO220" s="455"/>
      <c r="AP220" s="455"/>
      <c r="AQ220" s="455"/>
      <c r="AR220" s="607"/>
      <c r="AS220" s="55"/>
      <c r="AT220" s="69"/>
      <c r="AU220" s="59"/>
      <c r="AV220" s="59"/>
      <c r="AW220" s="59"/>
      <c r="AX220" s="59"/>
      <c r="AY220" s="59"/>
      <c r="AZ220" s="59" t="str">
        <f>IF(AC220=BM$17,0,IF(AC220=BN$17,1,IF(AC220=BO$17,0,"-")))</f>
        <v>-</v>
      </c>
      <c r="BA220" s="3"/>
    </row>
    <row r="221" spans="1:53" ht="14.1" customHeight="1" x14ac:dyDescent="0.15">
      <c r="A221" s="464" t="s">
        <v>74</v>
      </c>
      <c r="B221" s="623"/>
      <c r="C221" s="623"/>
      <c r="D221" s="623"/>
      <c r="E221" s="624"/>
      <c r="F221" s="633" t="s">
        <v>794</v>
      </c>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437" t="str">
        <f>IF('4.'!AT830='4.'!BL$48,BM$16,IF('4.'!AT830='4.'!BM$48,BN$16,IF('4.'!AT830='4.'!BN$48,BO$16,"-")))</f>
        <v>-</v>
      </c>
      <c r="AD221" s="437"/>
      <c r="AE221" s="437"/>
      <c r="AF221" s="437"/>
      <c r="AG221" s="437"/>
      <c r="AH221" s="437"/>
      <c r="AI221" s="437"/>
      <c r="AJ221" s="437"/>
      <c r="AK221" s="437"/>
      <c r="AL221" s="437"/>
      <c r="AM221" s="437"/>
      <c r="AN221" s="437"/>
      <c r="AO221" s="437"/>
      <c r="AP221" s="437"/>
      <c r="AQ221" s="437"/>
      <c r="AR221" s="438"/>
      <c r="AS221" s="55"/>
      <c r="AT221" s="69" t="str">
        <f>IF(AC221=BM$16,0,IF(AC221=BN$16,1,IF(AC221=BO$16,0,"-")))</f>
        <v>-</v>
      </c>
      <c r="AU221" s="59"/>
      <c r="AV221" s="59"/>
      <c r="AW221" s="59"/>
      <c r="AX221" s="59"/>
      <c r="AY221" s="59"/>
      <c r="AZ221" s="59"/>
      <c r="BA221" s="3"/>
    </row>
    <row r="222" spans="1:53" ht="14.1" customHeight="1" x14ac:dyDescent="0.2">
      <c r="A222" s="625"/>
      <c r="B222" s="626"/>
      <c r="C222" s="626"/>
      <c r="D222" s="626"/>
      <c r="E222" s="627"/>
      <c r="F222" s="620" t="s">
        <v>8</v>
      </c>
      <c r="G222" s="621"/>
      <c r="H222" s="621"/>
      <c r="I222" s="621"/>
      <c r="J222" s="621"/>
      <c r="K222" s="621"/>
      <c r="L222" s="621"/>
      <c r="M222" s="621"/>
      <c r="N222" s="621"/>
      <c r="O222" s="621"/>
      <c r="P222" s="621"/>
      <c r="Q222" s="621"/>
      <c r="R222" s="621"/>
      <c r="S222" s="621"/>
      <c r="T222" s="621"/>
      <c r="U222" s="621"/>
      <c r="V222" s="621"/>
      <c r="W222" s="621"/>
      <c r="X222" s="621"/>
      <c r="Y222" s="621"/>
      <c r="Z222" s="621"/>
      <c r="AA222" s="621"/>
      <c r="AB222" s="621"/>
      <c r="AC222" s="455" t="str">
        <f>IF('4.'!AT837='4.'!BL$48,BM$17,IF('4.'!AT837='4.'!BM$48,BN$17,IF('4.'!AT837='4.'!BN$48,BO$17,"-")))</f>
        <v>-</v>
      </c>
      <c r="AD222" s="455"/>
      <c r="AE222" s="455"/>
      <c r="AF222" s="455"/>
      <c r="AG222" s="455"/>
      <c r="AH222" s="455"/>
      <c r="AI222" s="455"/>
      <c r="AJ222" s="455"/>
      <c r="AK222" s="455"/>
      <c r="AL222" s="455"/>
      <c r="AM222" s="455"/>
      <c r="AN222" s="455"/>
      <c r="AO222" s="455"/>
      <c r="AP222" s="455"/>
      <c r="AQ222" s="455"/>
      <c r="AR222" s="607"/>
      <c r="AS222" s="55"/>
      <c r="AT222" s="69"/>
      <c r="AU222" s="59" t="str">
        <f>IF(AND(AC221=BN$16,AC222=BN$17),1,IF(OR(AC221=BM$16,AC221=BO$16,AC222=BM$17,AC222=BO$17),0,"-"))</f>
        <v>-</v>
      </c>
      <c r="AV222" s="59"/>
      <c r="AW222" s="59"/>
      <c r="AX222" s="59"/>
      <c r="AY222" s="59"/>
      <c r="AZ222" s="59"/>
      <c r="BA222" s="3"/>
    </row>
    <row r="223" spans="1:53" ht="14.1" customHeight="1" x14ac:dyDescent="0.2">
      <c r="A223" s="625"/>
      <c r="B223" s="626"/>
      <c r="C223" s="626"/>
      <c r="D223" s="626"/>
      <c r="E223" s="627"/>
      <c r="F223" s="620" t="s">
        <v>9</v>
      </c>
      <c r="G223" s="621"/>
      <c r="H223" s="621"/>
      <c r="I223" s="621"/>
      <c r="J223" s="621"/>
      <c r="K223" s="621"/>
      <c r="L223" s="621"/>
      <c r="M223" s="621"/>
      <c r="N223" s="621"/>
      <c r="O223" s="621"/>
      <c r="P223" s="621"/>
      <c r="Q223" s="621"/>
      <c r="R223" s="621"/>
      <c r="S223" s="621"/>
      <c r="T223" s="621"/>
      <c r="U223" s="621"/>
      <c r="V223" s="621"/>
      <c r="W223" s="621"/>
      <c r="X223" s="621"/>
      <c r="Y223" s="621"/>
      <c r="Z223" s="621"/>
      <c r="AA223" s="621"/>
      <c r="AB223" s="621"/>
      <c r="AC223" s="455" t="str">
        <f>IF('4.'!AT838='4.'!BL$48,BM$17,IF('4.'!AT838='4.'!BM$48,BN$17,IF('4.'!AT838='4.'!BN$48,BO$17,"-")))</f>
        <v>-</v>
      </c>
      <c r="AD223" s="455"/>
      <c r="AE223" s="455"/>
      <c r="AF223" s="455"/>
      <c r="AG223" s="455"/>
      <c r="AH223" s="455"/>
      <c r="AI223" s="455"/>
      <c r="AJ223" s="455"/>
      <c r="AK223" s="455"/>
      <c r="AL223" s="455"/>
      <c r="AM223" s="455"/>
      <c r="AN223" s="455"/>
      <c r="AO223" s="455"/>
      <c r="AP223" s="455"/>
      <c r="AQ223" s="455"/>
      <c r="AR223" s="607"/>
      <c r="AS223" s="55"/>
      <c r="AT223" s="69"/>
      <c r="AU223" s="59"/>
      <c r="AV223" s="59" t="str">
        <f>IF(AC223=BM$17,0,IF(AC223=BN$17,1,IF(AC223=BO$17,0,"-")))</f>
        <v>-</v>
      </c>
      <c r="AW223" s="59"/>
      <c r="AX223" s="59"/>
      <c r="AY223" s="59"/>
      <c r="AZ223" s="59"/>
      <c r="BA223" s="3"/>
    </row>
    <row r="224" spans="1:53" ht="14.1" customHeight="1" x14ac:dyDescent="0.2">
      <c r="A224" s="625"/>
      <c r="B224" s="626"/>
      <c r="C224" s="626"/>
      <c r="D224" s="626"/>
      <c r="E224" s="627"/>
      <c r="F224" s="620" t="s">
        <v>10</v>
      </c>
      <c r="G224" s="621"/>
      <c r="H224" s="621"/>
      <c r="I224" s="621"/>
      <c r="J224" s="621"/>
      <c r="K224" s="621"/>
      <c r="L224" s="621"/>
      <c r="M224" s="621"/>
      <c r="N224" s="621"/>
      <c r="O224" s="621"/>
      <c r="P224" s="621"/>
      <c r="Q224" s="621"/>
      <c r="R224" s="621"/>
      <c r="S224" s="621"/>
      <c r="T224" s="621"/>
      <c r="U224" s="621"/>
      <c r="V224" s="621"/>
      <c r="W224" s="621"/>
      <c r="X224" s="621"/>
      <c r="Y224" s="621"/>
      <c r="Z224" s="621"/>
      <c r="AA224" s="621"/>
      <c r="AB224" s="621"/>
      <c r="AC224" s="455" t="str">
        <f>IF('4.'!AT839='4.'!BL$48,BM$17,IF('4.'!AT839='4.'!BM$48,BN$17,IF('4.'!AT839='4.'!BN$48,BO$17,"-")))</f>
        <v>-</v>
      </c>
      <c r="AD224" s="455"/>
      <c r="AE224" s="455"/>
      <c r="AF224" s="455"/>
      <c r="AG224" s="455"/>
      <c r="AH224" s="455"/>
      <c r="AI224" s="455"/>
      <c r="AJ224" s="455"/>
      <c r="AK224" s="455"/>
      <c r="AL224" s="455"/>
      <c r="AM224" s="455"/>
      <c r="AN224" s="455"/>
      <c r="AO224" s="455"/>
      <c r="AP224" s="455"/>
      <c r="AQ224" s="455"/>
      <c r="AR224" s="607"/>
      <c r="AS224" s="55"/>
      <c r="AT224" s="69"/>
      <c r="AU224" s="59"/>
      <c r="AV224" s="59"/>
      <c r="AW224" s="59" t="str">
        <f>IF(AC224=BM$17,0,IF(AC224=BN$17,1,IF(AC224=BO$17,0,"-")))</f>
        <v>-</v>
      </c>
      <c r="AX224" s="59"/>
      <c r="AY224" s="59"/>
      <c r="AZ224" s="59"/>
      <c r="BA224" s="3"/>
    </row>
    <row r="225" spans="1:75" ht="14.1" customHeight="1" x14ac:dyDescent="0.2">
      <c r="A225" s="625"/>
      <c r="B225" s="626"/>
      <c r="C225" s="626"/>
      <c r="D225" s="626"/>
      <c r="E225" s="627"/>
      <c r="F225" s="620" t="s">
        <v>12</v>
      </c>
      <c r="G225" s="621"/>
      <c r="H225" s="621"/>
      <c r="I225" s="621"/>
      <c r="J225" s="621"/>
      <c r="K225" s="621"/>
      <c r="L225" s="621"/>
      <c r="M225" s="621"/>
      <c r="N225" s="621"/>
      <c r="O225" s="621"/>
      <c r="P225" s="621"/>
      <c r="Q225" s="621"/>
      <c r="R225" s="621"/>
      <c r="S225" s="621"/>
      <c r="T225" s="621"/>
      <c r="U225" s="621"/>
      <c r="V225" s="621"/>
      <c r="W225" s="621"/>
      <c r="X225" s="621"/>
      <c r="Y225" s="621"/>
      <c r="Z225" s="621"/>
      <c r="AA225" s="621"/>
      <c r="AB225" s="621"/>
      <c r="AC225" s="455" t="str">
        <f>IF('4.'!AT840='4.'!BL$48,BM$17,IF('4.'!AT840='4.'!BM$48,BN$17,IF('4.'!AT840='4.'!BN$48,BO$17,"-")))</f>
        <v>-</v>
      </c>
      <c r="AD225" s="455"/>
      <c r="AE225" s="455"/>
      <c r="AF225" s="455"/>
      <c r="AG225" s="455"/>
      <c r="AH225" s="455"/>
      <c r="AI225" s="455"/>
      <c r="AJ225" s="455"/>
      <c r="AK225" s="455"/>
      <c r="AL225" s="455"/>
      <c r="AM225" s="455"/>
      <c r="AN225" s="455"/>
      <c r="AO225" s="455"/>
      <c r="AP225" s="455"/>
      <c r="AQ225" s="455"/>
      <c r="AR225" s="607"/>
      <c r="AS225" s="55"/>
      <c r="AT225" s="69"/>
      <c r="AU225" s="59"/>
      <c r="AV225" s="59"/>
      <c r="AW225" s="59"/>
      <c r="AX225" s="59" t="str">
        <f>IF(AND(AC221=BN$16,AC225=BN$17),1,IF(OR(AC221=BM$16,AC221=BO$16,AC225=BM$17,AC225=BO$17),0,"-"))</f>
        <v>-</v>
      </c>
      <c r="AY225" s="59"/>
      <c r="AZ225" s="59"/>
      <c r="BA225" s="3"/>
    </row>
    <row r="226" spans="1:75" ht="14.1" customHeight="1" x14ac:dyDescent="0.2">
      <c r="A226" s="625"/>
      <c r="B226" s="626"/>
      <c r="C226" s="626"/>
      <c r="D226" s="626"/>
      <c r="E226" s="627"/>
      <c r="F226" s="620" t="s">
        <v>734</v>
      </c>
      <c r="G226" s="621"/>
      <c r="H226" s="621"/>
      <c r="I226" s="621"/>
      <c r="J226" s="621"/>
      <c r="K226" s="621"/>
      <c r="L226" s="621"/>
      <c r="M226" s="621"/>
      <c r="N226" s="621"/>
      <c r="O226" s="621"/>
      <c r="P226" s="621"/>
      <c r="Q226" s="621"/>
      <c r="R226" s="621"/>
      <c r="S226" s="621"/>
      <c r="T226" s="621"/>
      <c r="U226" s="621"/>
      <c r="V226" s="621"/>
      <c r="W226" s="621"/>
      <c r="X226" s="621"/>
      <c r="Y226" s="621"/>
      <c r="Z226" s="621"/>
      <c r="AA226" s="621"/>
      <c r="AB226" s="621"/>
      <c r="AC226" s="455" t="str">
        <f>IF('4.'!AT841='4.'!BL$48,BM$17,IF('4.'!AT841='4.'!BM$48,BN$17,IF('4.'!AT841='4.'!BN$48,BO$17,"-")))</f>
        <v>-</v>
      </c>
      <c r="AD226" s="455"/>
      <c r="AE226" s="455"/>
      <c r="AF226" s="455"/>
      <c r="AG226" s="455"/>
      <c r="AH226" s="455"/>
      <c r="AI226" s="455"/>
      <c r="AJ226" s="455"/>
      <c r="AK226" s="455"/>
      <c r="AL226" s="455"/>
      <c r="AM226" s="455"/>
      <c r="AN226" s="455"/>
      <c r="AO226" s="455"/>
      <c r="AP226" s="455"/>
      <c r="AQ226" s="455"/>
      <c r="AR226" s="607"/>
      <c r="AS226" s="55"/>
      <c r="AT226" s="69"/>
      <c r="AU226" s="59"/>
      <c r="AV226" s="59"/>
      <c r="AW226" s="59"/>
      <c r="AX226" s="59"/>
      <c r="AY226" s="59" t="str">
        <f>IF(AC226=BM$17,0,IF(AC226=BN$17,1,IF(AC226=BO$17,0,"-")))</f>
        <v>-</v>
      </c>
      <c r="AZ226" s="59"/>
      <c r="BA226" s="3"/>
    </row>
    <row r="227" spans="1:75" ht="14.1" customHeight="1" x14ac:dyDescent="0.2">
      <c r="A227" s="628"/>
      <c r="B227" s="629"/>
      <c r="C227" s="629"/>
      <c r="D227" s="629"/>
      <c r="E227" s="630"/>
      <c r="F227" s="620" t="s">
        <v>11</v>
      </c>
      <c r="G227" s="621"/>
      <c r="H227" s="621"/>
      <c r="I227" s="621"/>
      <c r="J227" s="621"/>
      <c r="K227" s="621"/>
      <c r="L227" s="621"/>
      <c r="M227" s="621"/>
      <c r="N227" s="621"/>
      <c r="O227" s="621"/>
      <c r="P227" s="621"/>
      <c r="Q227" s="621"/>
      <c r="R227" s="621"/>
      <c r="S227" s="621"/>
      <c r="T227" s="621"/>
      <c r="U227" s="621"/>
      <c r="V227" s="621"/>
      <c r="W227" s="621"/>
      <c r="X227" s="621"/>
      <c r="Y227" s="621"/>
      <c r="Z227" s="621"/>
      <c r="AA227" s="621"/>
      <c r="AB227" s="621"/>
      <c r="AC227" s="455" t="str">
        <f>IF('4.'!AT842='4.'!BL$48,BM$17,IF('4.'!AT842='4.'!BM$48,BN$17,IF('4.'!AT842='4.'!BN$48,BO$17,"-")))</f>
        <v>-</v>
      </c>
      <c r="AD227" s="455"/>
      <c r="AE227" s="455"/>
      <c r="AF227" s="455"/>
      <c r="AG227" s="455"/>
      <c r="AH227" s="455"/>
      <c r="AI227" s="455"/>
      <c r="AJ227" s="455"/>
      <c r="AK227" s="455"/>
      <c r="AL227" s="455"/>
      <c r="AM227" s="455"/>
      <c r="AN227" s="455"/>
      <c r="AO227" s="455"/>
      <c r="AP227" s="455"/>
      <c r="AQ227" s="455"/>
      <c r="AR227" s="607"/>
      <c r="AS227" s="55"/>
      <c r="AT227" s="69"/>
      <c r="AU227" s="59"/>
      <c r="AV227" s="59"/>
      <c r="AW227" s="59"/>
      <c r="AX227" s="59"/>
      <c r="AY227" s="59"/>
      <c r="AZ227" s="59" t="str">
        <f>IF(AC227=BM$17,0,IF(AC227=BN$17,1,IF(AC227=BO$17,0,"-")))</f>
        <v>-</v>
      </c>
      <c r="BA227" s="3"/>
    </row>
    <row r="228" spans="1:75" ht="14.1" customHeight="1" x14ac:dyDescent="0.15">
      <c r="A228" s="464" t="s">
        <v>75</v>
      </c>
      <c r="B228" s="623"/>
      <c r="C228" s="623"/>
      <c r="D228" s="623"/>
      <c r="E228" s="624"/>
      <c r="F228" s="633" t="s">
        <v>794</v>
      </c>
      <c r="G228" s="634"/>
      <c r="H228" s="634"/>
      <c r="I228" s="634"/>
      <c r="J228" s="634"/>
      <c r="K228" s="634"/>
      <c r="L228" s="634"/>
      <c r="M228" s="634"/>
      <c r="N228" s="634"/>
      <c r="O228" s="634"/>
      <c r="P228" s="634"/>
      <c r="Q228" s="634"/>
      <c r="R228" s="634"/>
      <c r="S228" s="634"/>
      <c r="T228" s="634"/>
      <c r="U228" s="634"/>
      <c r="V228" s="634"/>
      <c r="W228" s="634"/>
      <c r="X228" s="634"/>
      <c r="Y228" s="634"/>
      <c r="Z228" s="634"/>
      <c r="AA228" s="634"/>
      <c r="AB228" s="634"/>
      <c r="AC228" s="437" t="str">
        <f>IF('4.'!AT857='4.'!BL$48,BM$16,IF('4.'!AT857='4.'!BM$48,BN$16,IF('4.'!AT857='4.'!BN$48,BO$16,"-")))</f>
        <v>-</v>
      </c>
      <c r="AD228" s="437"/>
      <c r="AE228" s="437"/>
      <c r="AF228" s="437"/>
      <c r="AG228" s="437"/>
      <c r="AH228" s="437"/>
      <c r="AI228" s="437"/>
      <c r="AJ228" s="437"/>
      <c r="AK228" s="437"/>
      <c r="AL228" s="437"/>
      <c r="AM228" s="437"/>
      <c r="AN228" s="437"/>
      <c r="AO228" s="437"/>
      <c r="AP228" s="437"/>
      <c r="AQ228" s="437"/>
      <c r="AR228" s="438"/>
      <c r="AS228" s="55"/>
      <c r="AT228" s="69" t="str">
        <f>IF(AC228=BM$16,0,IF(AC228=BN$16,1,IF(AC228=BO$16,0,"-")))</f>
        <v>-</v>
      </c>
      <c r="AU228" s="59"/>
      <c r="AV228" s="59"/>
      <c r="AW228" s="59"/>
      <c r="AX228" s="59"/>
      <c r="AY228" s="59"/>
      <c r="AZ228" s="59"/>
      <c r="BA228" s="3"/>
    </row>
    <row r="229" spans="1:75" ht="14.1" customHeight="1" x14ac:dyDescent="0.2">
      <c r="A229" s="625"/>
      <c r="B229" s="626"/>
      <c r="C229" s="626"/>
      <c r="D229" s="626"/>
      <c r="E229" s="627"/>
      <c r="F229" s="620" t="s">
        <v>8</v>
      </c>
      <c r="G229" s="621"/>
      <c r="H229" s="621"/>
      <c r="I229" s="621"/>
      <c r="J229" s="621"/>
      <c r="K229" s="621"/>
      <c r="L229" s="621"/>
      <c r="M229" s="621"/>
      <c r="N229" s="621"/>
      <c r="O229" s="621"/>
      <c r="P229" s="621"/>
      <c r="Q229" s="621"/>
      <c r="R229" s="621"/>
      <c r="S229" s="621"/>
      <c r="T229" s="621"/>
      <c r="U229" s="621"/>
      <c r="V229" s="621"/>
      <c r="W229" s="621"/>
      <c r="X229" s="621"/>
      <c r="Y229" s="621"/>
      <c r="Z229" s="621"/>
      <c r="AA229" s="621"/>
      <c r="AB229" s="621"/>
      <c r="AC229" s="455" t="str">
        <f>IF('4.'!AT864='4.'!BL$48,BM$17,IF('4.'!AT864='4.'!BM$48,BN$17,IF('4.'!AT864='4.'!BN$48,BO$17,"-")))</f>
        <v>-</v>
      </c>
      <c r="AD229" s="455"/>
      <c r="AE229" s="455"/>
      <c r="AF229" s="455"/>
      <c r="AG229" s="455"/>
      <c r="AH229" s="455"/>
      <c r="AI229" s="455"/>
      <c r="AJ229" s="455"/>
      <c r="AK229" s="455"/>
      <c r="AL229" s="455"/>
      <c r="AM229" s="455"/>
      <c r="AN229" s="455"/>
      <c r="AO229" s="455"/>
      <c r="AP229" s="455"/>
      <c r="AQ229" s="455"/>
      <c r="AR229" s="607"/>
      <c r="AS229" s="55"/>
      <c r="AT229" s="69"/>
      <c r="AU229" s="59" t="str">
        <f>IF(AND(AC228=BN$16,AC229=BN$17),1,IF(OR(AC228=BM$16,AC228=BO$16,AC229=BM$17,AC229=BO$17),0,"-"))</f>
        <v>-</v>
      </c>
      <c r="AV229" s="59"/>
      <c r="AW229" s="59"/>
      <c r="AX229" s="59"/>
      <c r="AY229" s="59"/>
      <c r="AZ229" s="59"/>
      <c r="BA229" s="3"/>
    </row>
    <row r="230" spans="1:75" ht="14.1" customHeight="1" x14ac:dyDescent="0.2">
      <c r="A230" s="625"/>
      <c r="B230" s="626"/>
      <c r="C230" s="626"/>
      <c r="D230" s="626"/>
      <c r="E230" s="627"/>
      <c r="F230" s="620" t="s">
        <v>9</v>
      </c>
      <c r="G230" s="621"/>
      <c r="H230" s="621"/>
      <c r="I230" s="621"/>
      <c r="J230" s="621"/>
      <c r="K230" s="621"/>
      <c r="L230" s="621"/>
      <c r="M230" s="621"/>
      <c r="N230" s="621"/>
      <c r="O230" s="621"/>
      <c r="P230" s="621"/>
      <c r="Q230" s="621"/>
      <c r="R230" s="621"/>
      <c r="S230" s="621"/>
      <c r="T230" s="621"/>
      <c r="U230" s="621"/>
      <c r="V230" s="621"/>
      <c r="W230" s="621"/>
      <c r="X230" s="621"/>
      <c r="Y230" s="621"/>
      <c r="Z230" s="621"/>
      <c r="AA230" s="621"/>
      <c r="AB230" s="621"/>
      <c r="AC230" s="455" t="str">
        <f>IF('4.'!AT865='4.'!BL$48,BM$17,IF('4.'!AT865='4.'!BM$48,BN$17,IF('4.'!AT865='4.'!BN$48,BO$17,"-")))</f>
        <v>-</v>
      </c>
      <c r="AD230" s="455"/>
      <c r="AE230" s="455"/>
      <c r="AF230" s="455"/>
      <c r="AG230" s="455"/>
      <c r="AH230" s="455"/>
      <c r="AI230" s="455"/>
      <c r="AJ230" s="455"/>
      <c r="AK230" s="455"/>
      <c r="AL230" s="455"/>
      <c r="AM230" s="455"/>
      <c r="AN230" s="455"/>
      <c r="AO230" s="455"/>
      <c r="AP230" s="455"/>
      <c r="AQ230" s="455"/>
      <c r="AR230" s="607"/>
      <c r="AS230" s="55"/>
      <c r="AT230" s="69"/>
      <c r="AU230" s="59"/>
      <c r="AV230" s="59" t="str">
        <f>IF(AC230=BM$17,0,IF(AC230=BN$17,1,IF(AC230=BO$17,0,"-")))</f>
        <v>-</v>
      </c>
      <c r="AW230" s="59"/>
      <c r="AX230" s="59"/>
      <c r="AY230" s="59"/>
      <c r="AZ230" s="59"/>
      <c r="BA230" s="3"/>
    </row>
    <row r="231" spans="1:75" ht="14.1" customHeight="1" x14ac:dyDescent="0.2">
      <c r="A231" s="625"/>
      <c r="B231" s="626"/>
      <c r="C231" s="626"/>
      <c r="D231" s="626"/>
      <c r="E231" s="627"/>
      <c r="F231" s="620" t="s">
        <v>10</v>
      </c>
      <c r="G231" s="621"/>
      <c r="H231" s="621"/>
      <c r="I231" s="621"/>
      <c r="J231" s="621"/>
      <c r="K231" s="621"/>
      <c r="L231" s="621"/>
      <c r="M231" s="621"/>
      <c r="N231" s="621"/>
      <c r="O231" s="621"/>
      <c r="P231" s="621"/>
      <c r="Q231" s="621"/>
      <c r="R231" s="621"/>
      <c r="S231" s="621"/>
      <c r="T231" s="621"/>
      <c r="U231" s="621"/>
      <c r="V231" s="621"/>
      <c r="W231" s="621"/>
      <c r="X231" s="621"/>
      <c r="Y231" s="621"/>
      <c r="Z231" s="621"/>
      <c r="AA231" s="621"/>
      <c r="AB231" s="621"/>
      <c r="AC231" s="455" t="str">
        <f>IF('4.'!AT866='4.'!BL$48,BM$17,IF('4.'!AT866='4.'!BM$48,BN$17,IF('4.'!AT866='4.'!BN$48,BO$17,"-")))</f>
        <v>-</v>
      </c>
      <c r="AD231" s="455"/>
      <c r="AE231" s="455"/>
      <c r="AF231" s="455"/>
      <c r="AG231" s="455"/>
      <c r="AH231" s="455"/>
      <c r="AI231" s="455"/>
      <c r="AJ231" s="455"/>
      <c r="AK231" s="455"/>
      <c r="AL231" s="455"/>
      <c r="AM231" s="455"/>
      <c r="AN231" s="455"/>
      <c r="AO231" s="455"/>
      <c r="AP231" s="455"/>
      <c r="AQ231" s="455"/>
      <c r="AR231" s="607"/>
      <c r="AS231" s="55"/>
      <c r="AT231" s="69"/>
      <c r="AU231" s="59"/>
      <c r="AV231" s="59"/>
      <c r="AW231" s="59" t="str">
        <f>IF(AC231=BM$17,0,IF(AC231=BN$17,1,IF(AC231=BO$17,0,"-")))</f>
        <v>-</v>
      </c>
      <c r="AX231" s="59"/>
      <c r="AY231" s="59"/>
      <c r="AZ231" s="59"/>
      <c r="BA231" s="3"/>
    </row>
    <row r="232" spans="1:75" ht="14.1" customHeight="1" x14ac:dyDescent="0.2">
      <c r="A232" s="625"/>
      <c r="B232" s="626"/>
      <c r="C232" s="626"/>
      <c r="D232" s="626"/>
      <c r="E232" s="627"/>
      <c r="F232" s="620" t="s">
        <v>12</v>
      </c>
      <c r="G232" s="621"/>
      <c r="H232" s="621"/>
      <c r="I232" s="621"/>
      <c r="J232" s="621"/>
      <c r="K232" s="621"/>
      <c r="L232" s="621"/>
      <c r="M232" s="621"/>
      <c r="N232" s="621"/>
      <c r="O232" s="621"/>
      <c r="P232" s="621"/>
      <c r="Q232" s="621"/>
      <c r="R232" s="621"/>
      <c r="S232" s="621"/>
      <c r="T232" s="621"/>
      <c r="U232" s="621"/>
      <c r="V232" s="621"/>
      <c r="W232" s="621"/>
      <c r="X232" s="621"/>
      <c r="Y232" s="621"/>
      <c r="Z232" s="621"/>
      <c r="AA232" s="621"/>
      <c r="AB232" s="621"/>
      <c r="AC232" s="455" t="str">
        <f>IF('4.'!AT867='4.'!BL$48,BM$17,IF('4.'!AT867='4.'!BM$48,BN$17,IF('4.'!AT867='4.'!BN$48,BO$17,"-")))</f>
        <v>-</v>
      </c>
      <c r="AD232" s="455"/>
      <c r="AE232" s="455"/>
      <c r="AF232" s="455"/>
      <c r="AG232" s="455"/>
      <c r="AH232" s="455"/>
      <c r="AI232" s="455"/>
      <c r="AJ232" s="455"/>
      <c r="AK232" s="455"/>
      <c r="AL232" s="455"/>
      <c r="AM232" s="455"/>
      <c r="AN232" s="455"/>
      <c r="AO232" s="455"/>
      <c r="AP232" s="455"/>
      <c r="AQ232" s="455"/>
      <c r="AR232" s="607"/>
      <c r="AS232" s="55"/>
      <c r="AT232" s="69"/>
      <c r="AU232" s="59"/>
      <c r="AV232" s="59"/>
      <c r="AW232" s="59"/>
      <c r="AX232" s="59" t="str">
        <f>IF(AND(AC228=BN$16,AC232=BN$17),1,IF(OR(AC228=BM$16,AC228=BO$16,AC232=BM$17,AC232=BO$17),0,"-"))</f>
        <v>-</v>
      </c>
      <c r="AY232" s="59"/>
      <c r="AZ232" s="59"/>
      <c r="BA232" s="3"/>
    </row>
    <row r="233" spans="1:75" ht="14.1" customHeight="1" x14ac:dyDescent="0.2">
      <c r="A233" s="625"/>
      <c r="B233" s="626"/>
      <c r="C233" s="626"/>
      <c r="D233" s="626"/>
      <c r="E233" s="627"/>
      <c r="F233" s="620" t="s">
        <v>734</v>
      </c>
      <c r="G233" s="621"/>
      <c r="H233" s="621"/>
      <c r="I233" s="621"/>
      <c r="J233" s="621"/>
      <c r="K233" s="621"/>
      <c r="L233" s="621"/>
      <c r="M233" s="621"/>
      <c r="N233" s="621"/>
      <c r="O233" s="621"/>
      <c r="P233" s="621"/>
      <c r="Q233" s="621"/>
      <c r="R233" s="621"/>
      <c r="S233" s="621"/>
      <c r="T233" s="621"/>
      <c r="U233" s="621"/>
      <c r="V233" s="621"/>
      <c r="W233" s="621"/>
      <c r="X233" s="621"/>
      <c r="Y233" s="621"/>
      <c r="Z233" s="621"/>
      <c r="AA233" s="621"/>
      <c r="AB233" s="621"/>
      <c r="AC233" s="455" t="str">
        <f>IF('4.'!AT868='4.'!BL$48,BM$17,IF('4.'!AT868='4.'!BM$48,BN$17,IF('4.'!AT868='4.'!BN$48,BO$17,"-")))</f>
        <v>-</v>
      </c>
      <c r="AD233" s="455"/>
      <c r="AE233" s="455"/>
      <c r="AF233" s="455"/>
      <c r="AG233" s="455"/>
      <c r="AH233" s="455"/>
      <c r="AI233" s="455"/>
      <c r="AJ233" s="455"/>
      <c r="AK233" s="455"/>
      <c r="AL233" s="455"/>
      <c r="AM233" s="455"/>
      <c r="AN233" s="455"/>
      <c r="AO233" s="455"/>
      <c r="AP233" s="455"/>
      <c r="AQ233" s="455"/>
      <c r="AR233" s="607"/>
      <c r="AS233" s="55"/>
      <c r="AT233" s="69"/>
      <c r="AU233" s="59"/>
      <c r="AV233" s="59"/>
      <c r="AW233" s="59"/>
      <c r="AX233" s="59"/>
      <c r="AY233" s="59" t="str">
        <f>IF(AC233=BM$17,0,IF(AC233=BN$17,1,IF(AC233=BO$17,0,"-")))</f>
        <v>-</v>
      </c>
      <c r="AZ233" s="59"/>
      <c r="BA233" s="3"/>
    </row>
    <row r="234" spans="1:75" ht="14.1" customHeight="1" x14ac:dyDescent="0.2">
      <c r="A234" s="628"/>
      <c r="B234" s="629"/>
      <c r="C234" s="629"/>
      <c r="D234" s="629"/>
      <c r="E234" s="630"/>
      <c r="F234" s="620" t="s">
        <v>11</v>
      </c>
      <c r="G234" s="621"/>
      <c r="H234" s="621"/>
      <c r="I234" s="621"/>
      <c r="J234" s="621"/>
      <c r="K234" s="621"/>
      <c r="L234" s="621"/>
      <c r="M234" s="621"/>
      <c r="N234" s="621"/>
      <c r="O234" s="621"/>
      <c r="P234" s="621"/>
      <c r="Q234" s="621"/>
      <c r="R234" s="621"/>
      <c r="S234" s="621"/>
      <c r="T234" s="621"/>
      <c r="U234" s="621"/>
      <c r="V234" s="621"/>
      <c r="W234" s="621"/>
      <c r="X234" s="621"/>
      <c r="Y234" s="621"/>
      <c r="Z234" s="621"/>
      <c r="AA234" s="621"/>
      <c r="AB234" s="621"/>
      <c r="AC234" s="455" t="str">
        <f>IF('4.'!AT869='4.'!BL$48,BM$17,IF('4.'!AT869='4.'!BM$48,BN$17,IF('4.'!AT869='4.'!BN$48,BO$17,"-")))</f>
        <v>-</v>
      </c>
      <c r="AD234" s="455"/>
      <c r="AE234" s="455"/>
      <c r="AF234" s="455"/>
      <c r="AG234" s="455"/>
      <c r="AH234" s="455"/>
      <c r="AI234" s="455"/>
      <c r="AJ234" s="455"/>
      <c r="AK234" s="455"/>
      <c r="AL234" s="455"/>
      <c r="AM234" s="455"/>
      <c r="AN234" s="455"/>
      <c r="AO234" s="455"/>
      <c r="AP234" s="455"/>
      <c r="AQ234" s="455"/>
      <c r="AR234" s="607"/>
      <c r="AS234" s="55"/>
      <c r="AT234" s="69"/>
      <c r="AU234" s="59"/>
      <c r="AV234" s="59"/>
      <c r="AW234" s="59"/>
      <c r="AX234" s="59"/>
      <c r="AY234" s="59"/>
      <c r="AZ234" s="59" t="str">
        <f>IF(AC234=BM$17,0,IF(AC234=BN$17,1,IF(AC234=BO$17,0,"-")))</f>
        <v>-</v>
      </c>
      <c r="BA234" s="3"/>
    </row>
    <row r="235" spans="1:75" ht="20.100000000000001" customHeight="1" x14ac:dyDescent="0.2">
      <c r="A235" s="61"/>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7"/>
      <c r="AT235" s="56">
        <f t="shared" ref="AT235:AZ235" si="0">SUM(AT16:AT234)</f>
        <v>0</v>
      </c>
      <c r="AU235" s="57">
        <f t="shared" si="0"/>
        <v>0</v>
      </c>
      <c r="AV235" s="57">
        <f t="shared" si="0"/>
        <v>0</v>
      </c>
      <c r="AW235" s="57">
        <f t="shared" si="0"/>
        <v>0</v>
      </c>
      <c r="AX235" s="57">
        <f t="shared" si="0"/>
        <v>0</v>
      </c>
      <c r="AY235" s="57">
        <f t="shared" si="0"/>
        <v>0</v>
      </c>
      <c r="AZ235" s="57">
        <f t="shared" si="0"/>
        <v>0</v>
      </c>
      <c r="BA235" s="58"/>
      <c r="BL235" s="1">
        <v>0</v>
      </c>
      <c r="BM235" s="1">
        <v>1</v>
      </c>
      <c r="BN235" s="1">
        <v>4</v>
      </c>
      <c r="BO235" s="1">
        <v>7</v>
      </c>
      <c r="BP235" s="1">
        <v>8</v>
      </c>
      <c r="BQ235" s="1">
        <v>10</v>
      </c>
      <c r="BR235" s="1">
        <v>11</v>
      </c>
      <c r="BS235" s="1">
        <v>13</v>
      </c>
      <c r="BT235" s="1">
        <v>14</v>
      </c>
      <c r="BU235" s="1">
        <v>16</v>
      </c>
      <c r="BV235" s="1">
        <v>17</v>
      </c>
      <c r="BW235" s="1">
        <v>19</v>
      </c>
    </row>
    <row r="236" spans="1:75" ht="20.100000000000001" customHeight="1" x14ac:dyDescent="0.2">
      <c r="A236" s="622" t="s">
        <v>31</v>
      </c>
      <c r="B236" s="642"/>
      <c r="C236" s="642"/>
      <c r="D236" s="642"/>
      <c r="E236" s="642"/>
      <c r="F236" s="642"/>
      <c r="G236" s="642"/>
      <c r="H236" s="642"/>
      <c r="I236" s="642"/>
      <c r="J236" s="642"/>
      <c r="K236" s="642"/>
      <c r="L236" s="642"/>
      <c r="M236" s="642"/>
      <c r="N236" s="642"/>
      <c r="O236" s="642"/>
      <c r="P236" s="642"/>
      <c r="Q236" s="642"/>
      <c r="R236" s="642"/>
      <c r="S236" s="642"/>
      <c r="T236" s="642"/>
      <c r="U236" s="642"/>
      <c r="V236" s="642"/>
      <c r="W236" s="642"/>
      <c r="X236" s="642"/>
      <c r="Y236" s="642"/>
      <c r="Z236" s="642"/>
      <c r="AA236" s="642"/>
      <c r="AB236" s="642"/>
      <c r="AC236" s="642"/>
      <c r="AD236" s="642"/>
      <c r="AE236" s="642"/>
      <c r="AF236" s="642"/>
      <c r="AG236" s="642"/>
      <c r="AH236" s="642"/>
      <c r="AI236" s="642"/>
      <c r="AJ236" s="642"/>
      <c r="AK236" s="642"/>
      <c r="AL236" s="642"/>
      <c r="AM236" s="642"/>
      <c r="AN236" s="642"/>
      <c r="AO236" s="642"/>
      <c r="AP236" s="642"/>
      <c r="AQ236" s="642"/>
      <c r="AR236" s="642"/>
      <c r="AS236" s="55"/>
      <c r="AT236" s="68"/>
      <c r="AU236" s="68"/>
      <c r="AV236" s="68"/>
      <c r="AW236" s="68"/>
      <c r="AX236" s="68"/>
      <c r="AY236" s="68"/>
      <c r="AZ236" s="58"/>
      <c r="BL236" s="1">
        <v>0</v>
      </c>
      <c r="BM236" s="1">
        <v>1</v>
      </c>
      <c r="BN236" s="1">
        <v>2</v>
      </c>
      <c r="BO236" s="1">
        <v>3</v>
      </c>
      <c r="BP236" s="1">
        <v>4</v>
      </c>
      <c r="BQ236" s="1">
        <v>6</v>
      </c>
      <c r="BR236" s="1">
        <v>7</v>
      </c>
      <c r="BS236" s="1">
        <v>9</v>
      </c>
      <c r="BT236" s="1">
        <v>10</v>
      </c>
      <c r="BU236" s="1">
        <v>12</v>
      </c>
      <c r="BV236" s="1">
        <v>13</v>
      </c>
      <c r="BW236" s="1">
        <v>15</v>
      </c>
    </row>
    <row r="237" spans="1:75" ht="20.100000000000001" customHeight="1" x14ac:dyDescent="0.2">
      <c r="A237" s="437"/>
      <c r="B237" s="437"/>
      <c r="C237" s="437"/>
      <c r="D237" s="437"/>
      <c r="E237" s="437"/>
      <c r="F237" s="486" t="s">
        <v>818</v>
      </c>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37">
        <f>AT235</f>
        <v>0</v>
      </c>
      <c r="AD237" s="437"/>
      <c r="AE237" s="437"/>
      <c r="AF237" s="437"/>
      <c r="AG237" s="437"/>
      <c r="AH237" s="437"/>
      <c r="AI237" s="437"/>
      <c r="AJ237" s="437"/>
      <c r="AK237" s="437"/>
      <c r="AL237" s="437"/>
      <c r="AM237" s="437"/>
      <c r="AN237" s="437"/>
      <c r="AO237" s="437"/>
      <c r="AP237" s="437"/>
      <c r="AQ237" s="437"/>
      <c r="AR237" s="438"/>
      <c r="AS237" s="55">
        <f>HLOOKUP(AC237,BL235:BW236,2,TRUE)</f>
        <v>0</v>
      </c>
      <c r="AT237" s="49"/>
      <c r="AU237" s="49"/>
      <c r="AV237" s="49"/>
      <c r="AW237" s="49"/>
      <c r="AX237" s="49"/>
      <c r="AY237" s="49"/>
    </row>
    <row r="238" spans="1:75" ht="20.100000000000001" customHeight="1" x14ac:dyDescent="0.2">
      <c r="A238" s="437"/>
      <c r="B238" s="437"/>
      <c r="C238" s="437"/>
      <c r="D238" s="437"/>
      <c r="E238" s="437"/>
      <c r="F238" s="486" t="s">
        <v>819</v>
      </c>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37">
        <f>AU235</f>
        <v>0</v>
      </c>
      <c r="AD238" s="437"/>
      <c r="AE238" s="437"/>
      <c r="AF238" s="437"/>
      <c r="AG238" s="437"/>
      <c r="AH238" s="437"/>
      <c r="AI238" s="437"/>
      <c r="AJ238" s="437"/>
      <c r="AK238" s="437"/>
      <c r="AL238" s="437"/>
      <c r="AM238" s="437"/>
      <c r="AN238" s="437"/>
      <c r="AO238" s="437"/>
      <c r="AP238" s="437"/>
      <c r="AQ238" s="437"/>
      <c r="AR238" s="438"/>
      <c r="AS238" s="55">
        <f>IF(AND(AC238&gt;0,AC238&gt;=(AC237/2)),1,0)</f>
        <v>0</v>
      </c>
      <c r="AT238" s="49"/>
      <c r="AU238" s="5"/>
      <c r="AV238" s="52"/>
      <c r="BL238" s="1">
        <v>0</v>
      </c>
      <c r="BM238" s="1">
        <v>1</v>
      </c>
      <c r="BN238" s="1">
        <v>4</v>
      </c>
    </row>
    <row r="239" spans="1:75" ht="20.100000000000001" customHeight="1" x14ac:dyDescent="0.2">
      <c r="A239" s="437"/>
      <c r="B239" s="437"/>
      <c r="C239" s="437"/>
      <c r="D239" s="437"/>
      <c r="E239" s="437"/>
      <c r="F239" s="486" t="s">
        <v>823</v>
      </c>
      <c r="G239" s="486"/>
      <c r="H239" s="486"/>
      <c r="I239" s="486"/>
      <c r="J239" s="486"/>
      <c r="K239" s="486"/>
      <c r="L239" s="486"/>
      <c r="M239" s="486"/>
      <c r="N239" s="486"/>
      <c r="O239" s="486"/>
      <c r="P239" s="486"/>
      <c r="Q239" s="486"/>
      <c r="R239" s="486"/>
      <c r="S239" s="486"/>
      <c r="T239" s="486"/>
      <c r="U239" s="486"/>
      <c r="V239" s="486"/>
      <c r="W239" s="486"/>
      <c r="X239" s="486"/>
      <c r="Y239" s="486"/>
      <c r="Z239" s="486"/>
      <c r="AA239" s="486"/>
      <c r="AB239" s="486"/>
      <c r="AC239" s="437">
        <f>AV235</f>
        <v>0</v>
      </c>
      <c r="AD239" s="437"/>
      <c r="AE239" s="437"/>
      <c r="AF239" s="437"/>
      <c r="AG239" s="437"/>
      <c r="AH239" s="437"/>
      <c r="AI239" s="437"/>
      <c r="AJ239" s="437"/>
      <c r="AK239" s="437"/>
      <c r="AL239" s="437"/>
      <c r="AM239" s="437"/>
      <c r="AN239" s="437"/>
      <c r="AO239" s="437"/>
      <c r="AP239" s="437"/>
      <c r="AQ239" s="437"/>
      <c r="AR239" s="438"/>
      <c r="AS239" s="55">
        <f>HLOOKUP(AC239,BL238:BN239,2,TRUE)</f>
        <v>0</v>
      </c>
      <c r="AT239" s="49"/>
      <c r="AU239" s="5"/>
      <c r="AV239" s="52"/>
      <c r="BL239" s="1">
        <v>0</v>
      </c>
      <c r="BM239" s="1">
        <v>1</v>
      </c>
      <c r="BN239" s="1">
        <v>2</v>
      </c>
    </row>
    <row r="240" spans="1:75" ht="20.100000000000001" customHeight="1" x14ac:dyDescent="0.2">
      <c r="A240" s="437"/>
      <c r="B240" s="437"/>
      <c r="C240" s="437"/>
      <c r="D240" s="437"/>
      <c r="E240" s="437"/>
      <c r="F240" s="486" t="s">
        <v>822</v>
      </c>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37">
        <f>AW235</f>
        <v>0</v>
      </c>
      <c r="AD240" s="437"/>
      <c r="AE240" s="437"/>
      <c r="AF240" s="437"/>
      <c r="AG240" s="437"/>
      <c r="AH240" s="437"/>
      <c r="AI240" s="437"/>
      <c r="AJ240" s="437"/>
      <c r="AK240" s="437"/>
      <c r="AL240" s="437"/>
      <c r="AM240" s="437"/>
      <c r="AN240" s="437"/>
      <c r="AO240" s="437"/>
      <c r="AP240" s="437"/>
      <c r="AQ240" s="437"/>
      <c r="AR240" s="438"/>
      <c r="AS240" s="55">
        <f>IF(AC240&gt;=1,1,0)</f>
        <v>0</v>
      </c>
      <c r="AT240" s="49"/>
      <c r="AU240" s="5"/>
      <c r="AV240" s="52"/>
    </row>
    <row r="241" spans="1:49" ht="20.100000000000001" customHeight="1" x14ac:dyDescent="0.2">
      <c r="A241" s="437"/>
      <c r="B241" s="437"/>
      <c r="C241" s="437"/>
      <c r="D241" s="437"/>
      <c r="E241" s="437"/>
      <c r="F241" s="486" t="s">
        <v>821</v>
      </c>
      <c r="G241" s="486"/>
      <c r="H241" s="486"/>
      <c r="I241" s="486"/>
      <c r="J241" s="486"/>
      <c r="K241" s="486"/>
      <c r="L241" s="486"/>
      <c r="M241" s="486"/>
      <c r="N241" s="486"/>
      <c r="O241" s="486"/>
      <c r="P241" s="486"/>
      <c r="Q241" s="486"/>
      <c r="R241" s="486"/>
      <c r="S241" s="486"/>
      <c r="T241" s="486"/>
      <c r="U241" s="486"/>
      <c r="V241" s="486"/>
      <c r="W241" s="486"/>
      <c r="X241" s="486"/>
      <c r="Y241" s="486"/>
      <c r="Z241" s="486"/>
      <c r="AA241" s="486"/>
      <c r="AB241" s="486"/>
      <c r="AC241" s="437">
        <f>AX235</f>
        <v>0</v>
      </c>
      <c r="AD241" s="437"/>
      <c r="AE241" s="437"/>
      <c r="AF241" s="437"/>
      <c r="AG241" s="437"/>
      <c r="AH241" s="437"/>
      <c r="AI241" s="437"/>
      <c r="AJ241" s="437"/>
      <c r="AK241" s="437"/>
      <c r="AL241" s="437"/>
      <c r="AM241" s="437"/>
      <c r="AN241" s="437"/>
      <c r="AO241" s="437"/>
      <c r="AP241" s="437"/>
      <c r="AQ241" s="437"/>
      <c r="AR241" s="438"/>
      <c r="AS241" s="55">
        <f>IF(AND(AC241&gt;0,AC241&gt;=(AC237/2)),1,0)</f>
        <v>0</v>
      </c>
      <c r="AT241" s="49"/>
      <c r="AU241" s="5"/>
      <c r="AV241" s="52"/>
    </row>
    <row r="242" spans="1:49" ht="20.100000000000001" customHeight="1" x14ac:dyDescent="0.2">
      <c r="A242" s="437"/>
      <c r="B242" s="437"/>
      <c r="C242" s="437"/>
      <c r="D242" s="437"/>
      <c r="E242" s="437"/>
      <c r="F242" s="486" t="s">
        <v>27</v>
      </c>
      <c r="G242" s="486"/>
      <c r="H242" s="486"/>
      <c r="I242" s="486"/>
      <c r="J242" s="486"/>
      <c r="K242" s="486"/>
      <c r="L242" s="486"/>
      <c r="M242" s="486"/>
      <c r="N242" s="486"/>
      <c r="O242" s="486"/>
      <c r="P242" s="486"/>
      <c r="Q242" s="486"/>
      <c r="R242" s="486"/>
      <c r="S242" s="486"/>
      <c r="T242" s="486"/>
      <c r="U242" s="486"/>
      <c r="V242" s="486"/>
      <c r="W242" s="486"/>
      <c r="X242" s="486"/>
      <c r="Y242" s="486"/>
      <c r="Z242" s="486"/>
      <c r="AA242" s="486"/>
      <c r="AB242" s="486"/>
      <c r="AC242" s="437">
        <f>AY235</f>
        <v>0</v>
      </c>
      <c r="AD242" s="437"/>
      <c r="AE242" s="437"/>
      <c r="AF242" s="437"/>
      <c r="AG242" s="437"/>
      <c r="AH242" s="437"/>
      <c r="AI242" s="437"/>
      <c r="AJ242" s="437"/>
      <c r="AK242" s="437"/>
      <c r="AL242" s="437"/>
      <c r="AM242" s="437"/>
      <c r="AN242" s="437"/>
      <c r="AO242" s="437"/>
      <c r="AP242" s="437"/>
      <c r="AQ242" s="437"/>
      <c r="AR242" s="438"/>
      <c r="AS242" s="55">
        <f>HLOOKUP(AC242,BL238:BN239,2,TRUE)</f>
        <v>0</v>
      </c>
      <c r="AT242" s="49"/>
      <c r="AU242" s="5"/>
      <c r="AV242" s="52"/>
    </row>
    <row r="243" spans="1:49" ht="20.100000000000001" customHeight="1" x14ac:dyDescent="0.2">
      <c r="A243" s="437"/>
      <c r="B243" s="437"/>
      <c r="C243" s="437"/>
      <c r="D243" s="437"/>
      <c r="E243" s="437"/>
      <c r="F243" s="486" t="s">
        <v>35</v>
      </c>
      <c r="G243" s="486"/>
      <c r="H243" s="486"/>
      <c r="I243" s="486"/>
      <c r="J243" s="486"/>
      <c r="K243" s="486"/>
      <c r="L243" s="486"/>
      <c r="M243" s="486"/>
      <c r="N243" s="486"/>
      <c r="O243" s="486"/>
      <c r="P243" s="486"/>
      <c r="Q243" s="486"/>
      <c r="R243" s="486"/>
      <c r="S243" s="486"/>
      <c r="T243" s="486"/>
      <c r="U243" s="486"/>
      <c r="V243" s="486"/>
      <c r="W243" s="486"/>
      <c r="X243" s="486"/>
      <c r="Y243" s="486"/>
      <c r="Z243" s="486"/>
      <c r="AA243" s="486"/>
      <c r="AB243" s="486"/>
      <c r="AC243" s="437">
        <f>AZ235</f>
        <v>0</v>
      </c>
      <c r="AD243" s="437"/>
      <c r="AE243" s="437"/>
      <c r="AF243" s="437"/>
      <c r="AG243" s="437"/>
      <c r="AH243" s="437"/>
      <c r="AI243" s="437"/>
      <c r="AJ243" s="437"/>
      <c r="AK243" s="437"/>
      <c r="AL243" s="437"/>
      <c r="AM243" s="437"/>
      <c r="AN243" s="437"/>
      <c r="AO243" s="437"/>
      <c r="AP243" s="437"/>
      <c r="AQ243" s="437"/>
      <c r="AR243" s="438"/>
      <c r="AS243" s="55">
        <f>IF(AC243&gt;=1,1,0)</f>
        <v>0</v>
      </c>
      <c r="AT243" s="49"/>
      <c r="AU243" s="5"/>
      <c r="AV243" s="52"/>
    </row>
    <row r="244" spans="1:49" ht="20.100000000000001" customHeight="1" x14ac:dyDescent="0.2">
      <c r="A244" s="65"/>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55"/>
      <c r="AT244" s="49"/>
      <c r="AU244" s="5"/>
      <c r="AV244" s="52"/>
    </row>
    <row r="245" spans="1:49" ht="20.100000000000001" customHeight="1" x14ac:dyDescent="0.2">
      <c r="A245" s="511" t="s">
        <v>808</v>
      </c>
      <c r="B245" s="511"/>
      <c r="C245" s="511"/>
      <c r="D245" s="511"/>
      <c r="E245" s="511"/>
      <c r="F245" s="511"/>
      <c r="G245" s="511"/>
      <c r="H245" s="511"/>
      <c r="I245" s="511"/>
      <c r="J245" s="511"/>
      <c r="K245" s="511"/>
      <c r="L245" s="511"/>
      <c r="M245" s="511"/>
      <c r="N245" s="511"/>
      <c r="O245" s="511"/>
      <c r="P245" s="511"/>
      <c r="Q245" s="511"/>
      <c r="R245" s="511"/>
      <c r="S245" s="511"/>
      <c r="T245" s="511"/>
      <c r="U245" s="511"/>
      <c r="V245" s="511"/>
      <c r="W245" s="511"/>
      <c r="X245" s="511"/>
      <c r="Y245" s="511"/>
      <c r="Z245" s="511"/>
      <c r="AA245" s="511"/>
      <c r="AB245" s="511"/>
      <c r="AC245" s="511"/>
      <c r="AD245" s="511"/>
      <c r="AE245" s="511"/>
      <c r="AF245" s="511"/>
      <c r="AG245" s="511"/>
      <c r="AH245" s="511"/>
      <c r="AI245" s="511"/>
      <c r="AJ245" s="511"/>
      <c r="AK245" s="511"/>
      <c r="AL245" s="511"/>
      <c r="AM245" s="511"/>
      <c r="AN245" s="511"/>
      <c r="AO245" s="511"/>
      <c r="AP245" s="511"/>
      <c r="AQ245" s="511"/>
      <c r="AR245" s="622"/>
      <c r="AS245" s="55"/>
      <c r="AT245" s="49"/>
      <c r="AU245" s="5"/>
      <c r="AV245" s="52"/>
    </row>
    <row r="246" spans="1:49" ht="14.1" customHeight="1" x14ac:dyDescent="0.2">
      <c r="A246" s="607"/>
      <c r="B246" s="608"/>
      <c r="C246" s="608"/>
      <c r="D246" s="608"/>
      <c r="E246" s="609"/>
      <c r="F246" s="483" t="s">
        <v>811</v>
      </c>
      <c r="G246" s="484"/>
      <c r="H246" s="484"/>
      <c r="I246" s="484"/>
      <c r="J246" s="484"/>
      <c r="K246" s="484"/>
      <c r="L246" s="484"/>
      <c r="M246" s="484"/>
      <c r="N246" s="484"/>
      <c r="O246" s="484"/>
      <c r="P246" s="484"/>
      <c r="Q246" s="484"/>
      <c r="R246" s="484"/>
      <c r="S246" s="484"/>
      <c r="T246" s="484"/>
      <c r="U246" s="484"/>
      <c r="V246" s="484"/>
      <c r="W246" s="484"/>
      <c r="X246" s="484"/>
      <c r="Y246" s="484"/>
      <c r="Z246" s="484"/>
      <c r="AA246" s="484"/>
      <c r="AB246" s="485"/>
      <c r="AC246" s="437" t="str">
        <f>IF('5.'!AT68='5.'!BL$69,BM$17,IF('5.'!AT68='5.'!BM69,BN$17,IF('5.'!AT68='5.'!BN69,BO$17,"-")))</f>
        <v>-</v>
      </c>
      <c r="AD246" s="437"/>
      <c r="AE246" s="437"/>
      <c r="AF246" s="437"/>
      <c r="AG246" s="437"/>
      <c r="AH246" s="437"/>
      <c r="AI246" s="437"/>
      <c r="AJ246" s="437"/>
      <c r="AK246" s="437"/>
      <c r="AL246" s="437"/>
      <c r="AM246" s="437"/>
      <c r="AN246" s="437"/>
      <c r="AO246" s="437"/>
      <c r="AP246" s="437"/>
      <c r="AQ246" s="437"/>
      <c r="AR246" s="438"/>
      <c r="AS246" s="55" t="str">
        <f>'5.'!AU68</f>
        <v>-</v>
      </c>
    </row>
    <row r="247" spans="1:49" ht="20.100000000000001" customHeight="1" x14ac:dyDescent="0.2">
      <c r="A247" s="61"/>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4"/>
    </row>
    <row r="248" spans="1:49" ht="20.100000000000001" customHeight="1" x14ac:dyDescent="0.2">
      <c r="A248" s="511" t="s">
        <v>810</v>
      </c>
      <c r="B248" s="511"/>
      <c r="C248" s="511"/>
      <c r="D248" s="511"/>
      <c r="E248" s="511"/>
      <c r="F248" s="511"/>
      <c r="G248" s="511"/>
      <c r="H248" s="511"/>
      <c r="I248" s="511"/>
      <c r="J248" s="511"/>
      <c r="K248" s="511"/>
      <c r="L248" s="511"/>
      <c r="M248" s="511"/>
      <c r="N248" s="511"/>
      <c r="O248" s="511"/>
      <c r="P248" s="511"/>
      <c r="Q248" s="511"/>
      <c r="R248" s="511"/>
      <c r="S248" s="511"/>
      <c r="T248" s="511"/>
      <c r="U248" s="511"/>
      <c r="V248" s="511"/>
      <c r="W248" s="511"/>
      <c r="X248" s="511"/>
      <c r="Y248" s="511"/>
      <c r="Z248" s="511"/>
      <c r="AA248" s="511"/>
      <c r="AB248" s="511"/>
      <c r="AC248" s="511"/>
      <c r="AD248" s="511"/>
      <c r="AE248" s="511"/>
      <c r="AF248" s="511"/>
      <c r="AG248" s="511"/>
      <c r="AH248" s="511"/>
      <c r="AI248" s="511"/>
      <c r="AJ248" s="511"/>
      <c r="AK248" s="511"/>
      <c r="AL248" s="511"/>
      <c r="AM248" s="511"/>
      <c r="AN248" s="511"/>
      <c r="AO248" s="511"/>
      <c r="AP248" s="511"/>
      <c r="AQ248" s="511"/>
      <c r="AR248" s="622"/>
      <c r="AS248" s="64"/>
    </row>
    <row r="249" spans="1:49" ht="14.1" customHeight="1" x14ac:dyDescent="0.2">
      <c r="A249" s="607"/>
      <c r="B249" s="608"/>
      <c r="C249" s="608"/>
      <c r="D249" s="608"/>
      <c r="E249" s="609"/>
      <c r="F249" s="483" t="s">
        <v>812</v>
      </c>
      <c r="G249" s="484"/>
      <c r="H249" s="484"/>
      <c r="I249" s="484"/>
      <c r="J249" s="484"/>
      <c r="K249" s="484"/>
      <c r="L249" s="484"/>
      <c r="M249" s="484"/>
      <c r="N249" s="484"/>
      <c r="O249" s="484"/>
      <c r="P249" s="484"/>
      <c r="Q249" s="484"/>
      <c r="R249" s="484"/>
      <c r="S249" s="484"/>
      <c r="T249" s="484"/>
      <c r="U249" s="484"/>
      <c r="V249" s="484"/>
      <c r="W249" s="484"/>
      <c r="X249" s="484"/>
      <c r="Y249" s="484"/>
      <c r="Z249" s="484"/>
      <c r="AA249" s="484"/>
      <c r="AB249" s="485"/>
      <c r="AC249" s="437" t="str">
        <f>IF('6.'!AT12=1,"elfogadott",IF('6.'!AT12="n","NEM elfogadott",IF('6.'!AT12="x","nem vonatkozik VAGY kitöltetlen","-")))</f>
        <v>-</v>
      </c>
      <c r="AD249" s="437"/>
      <c r="AE249" s="437"/>
      <c r="AF249" s="437"/>
      <c r="AG249" s="437"/>
      <c r="AH249" s="437"/>
      <c r="AI249" s="437"/>
      <c r="AJ249" s="437"/>
      <c r="AK249" s="437"/>
      <c r="AL249" s="437"/>
      <c r="AM249" s="437"/>
      <c r="AN249" s="437"/>
      <c r="AO249" s="437"/>
      <c r="AP249" s="437"/>
      <c r="AQ249" s="437"/>
      <c r="AR249" s="438"/>
      <c r="AS249" s="55" t="str">
        <f>'6.'!AU12</f>
        <v>-</v>
      </c>
    </row>
    <row r="250" spans="1:49" ht="14.1" customHeight="1" x14ac:dyDescent="0.2">
      <c r="A250" s="607"/>
      <c r="B250" s="608"/>
      <c r="C250" s="608"/>
      <c r="D250" s="608"/>
      <c r="E250" s="609"/>
      <c r="F250" s="483" t="s">
        <v>813</v>
      </c>
      <c r="G250" s="484"/>
      <c r="H250" s="484"/>
      <c r="I250" s="484"/>
      <c r="J250" s="484"/>
      <c r="K250" s="484"/>
      <c r="L250" s="484"/>
      <c r="M250" s="484"/>
      <c r="N250" s="484"/>
      <c r="O250" s="484"/>
      <c r="P250" s="484"/>
      <c r="Q250" s="484"/>
      <c r="R250" s="484"/>
      <c r="S250" s="484"/>
      <c r="T250" s="484"/>
      <c r="U250" s="484"/>
      <c r="V250" s="484"/>
      <c r="W250" s="484"/>
      <c r="X250" s="484"/>
      <c r="Y250" s="484"/>
      <c r="Z250" s="484"/>
      <c r="AA250" s="484"/>
      <c r="AB250" s="485"/>
      <c r="AC250" s="437">
        <f>'6.'!AT75</f>
        <v>0</v>
      </c>
      <c r="AD250" s="437"/>
      <c r="AE250" s="437"/>
      <c r="AF250" s="437"/>
      <c r="AG250" s="437"/>
      <c r="AH250" s="437"/>
      <c r="AI250" s="437"/>
      <c r="AJ250" s="437"/>
      <c r="AK250" s="437"/>
      <c r="AL250" s="437"/>
      <c r="AM250" s="437"/>
      <c r="AN250" s="437"/>
      <c r="AO250" s="437"/>
      <c r="AP250" s="437"/>
      <c r="AQ250" s="437"/>
      <c r="AR250" s="438"/>
      <c r="AS250" s="55">
        <f>'6.'!AU75</f>
        <v>0</v>
      </c>
    </row>
    <row r="251" spans="1:49" ht="20.100000000000001" customHeight="1" x14ac:dyDescent="0.2">
      <c r="AC251" s="140"/>
      <c r="AD251" s="140"/>
      <c r="AE251" s="140"/>
      <c r="AF251" s="140"/>
      <c r="AG251" s="140"/>
      <c r="AH251" s="140"/>
      <c r="AI251" s="140"/>
      <c r="AJ251" s="140"/>
      <c r="AK251" s="140"/>
      <c r="AL251" s="140"/>
      <c r="AM251" s="140"/>
      <c r="AN251" s="140"/>
      <c r="AO251" s="140"/>
      <c r="AP251" s="140"/>
      <c r="AQ251" s="140"/>
      <c r="AR251" s="140"/>
      <c r="AS251" s="267">
        <f>SUM(AS9:AS250)</f>
        <v>0</v>
      </c>
      <c r="AT251" s="631" t="s">
        <v>712</v>
      </c>
      <c r="AU251" s="635"/>
      <c r="AV251" s="635"/>
      <c r="AW251" s="635"/>
    </row>
  </sheetData>
  <sheetProtection selectLockedCells="1"/>
  <mergeCells count="516">
    <mergeCell ref="A10:E10"/>
    <mergeCell ref="F10:AB10"/>
    <mergeCell ref="AC10:AR10"/>
    <mergeCell ref="AC232:AR232"/>
    <mergeCell ref="A12:AR12"/>
    <mergeCell ref="A13:E13"/>
    <mergeCell ref="F13:AB13"/>
    <mergeCell ref="AC13:AR13"/>
    <mergeCell ref="A228:E234"/>
    <mergeCell ref="F228:AB228"/>
    <mergeCell ref="F231:AB231"/>
    <mergeCell ref="A221:E227"/>
    <mergeCell ref="F221:AB221"/>
    <mergeCell ref="AC221:AR221"/>
    <mergeCell ref="F222:AB222"/>
    <mergeCell ref="AC222:AR222"/>
    <mergeCell ref="F230:AB230"/>
    <mergeCell ref="AC230:AR230"/>
    <mergeCell ref="AC231:AR231"/>
    <mergeCell ref="AC224:AR224"/>
    <mergeCell ref="F226:AB226"/>
    <mergeCell ref="AC226:AR226"/>
    <mergeCell ref="F229:AB229"/>
    <mergeCell ref="AC229:AR229"/>
    <mergeCell ref="F232:AB232"/>
    <mergeCell ref="F239:AB239"/>
    <mergeCell ref="F233:AB233"/>
    <mergeCell ref="F234:AB234"/>
    <mergeCell ref="F237:AB237"/>
    <mergeCell ref="A237:E237"/>
    <mergeCell ref="A236:AR236"/>
    <mergeCell ref="AC243:AR243"/>
    <mergeCell ref="F241:AB241"/>
    <mergeCell ref="AC241:AR241"/>
    <mergeCell ref="F242:AB242"/>
    <mergeCell ref="AC242:AR242"/>
    <mergeCell ref="AC233:AR233"/>
    <mergeCell ref="AC234:AR234"/>
    <mergeCell ref="AC237:AR237"/>
    <mergeCell ref="A245:AR245"/>
    <mergeCell ref="A242:E242"/>
    <mergeCell ref="A238:E238"/>
    <mergeCell ref="A239:E239"/>
    <mergeCell ref="F238:AB238"/>
    <mergeCell ref="AC238:AR238"/>
    <mergeCell ref="AC239:AR239"/>
    <mergeCell ref="A243:E243"/>
    <mergeCell ref="F243:AB243"/>
    <mergeCell ref="A241:E241"/>
    <mergeCell ref="A240:E240"/>
    <mergeCell ref="AC240:AR240"/>
    <mergeCell ref="F240:AB240"/>
    <mergeCell ref="F227:AB227"/>
    <mergeCell ref="AC227:AR227"/>
    <mergeCell ref="AC228:AR228"/>
    <mergeCell ref="F225:AB225"/>
    <mergeCell ref="F220:AB220"/>
    <mergeCell ref="AC220:AR220"/>
    <mergeCell ref="AC225:AR225"/>
    <mergeCell ref="F223:AB223"/>
    <mergeCell ref="AC223:AR223"/>
    <mergeCell ref="F224:AB224"/>
    <mergeCell ref="F219:AB219"/>
    <mergeCell ref="AC219:AR219"/>
    <mergeCell ref="F217:AB217"/>
    <mergeCell ref="AC217:AR217"/>
    <mergeCell ref="F218:AB218"/>
    <mergeCell ref="AC218:AR218"/>
    <mergeCell ref="AC209:AR209"/>
    <mergeCell ref="F210:AB210"/>
    <mergeCell ref="A213:AR213"/>
    <mergeCell ref="A214:E220"/>
    <mergeCell ref="F214:AB214"/>
    <mergeCell ref="AC214:AR214"/>
    <mergeCell ref="F215:AB215"/>
    <mergeCell ref="AC215:AR215"/>
    <mergeCell ref="F216:AB216"/>
    <mergeCell ref="AC216:AR216"/>
    <mergeCell ref="AC210:AR210"/>
    <mergeCell ref="F211:AB211"/>
    <mergeCell ref="A206:E212"/>
    <mergeCell ref="F212:AB212"/>
    <mergeCell ref="AC212:AR212"/>
    <mergeCell ref="F208:AB208"/>
    <mergeCell ref="AC208:AR208"/>
    <mergeCell ref="F209:AB209"/>
    <mergeCell ref="F205:AB205"/>
    <mergeCell ref="AC205:AR205"/>
    <mergeCell ref="F203:AB203"/>
    <mergeCell ref="AC203:AR203"/>
    <mergeCell ref="F204:AB204"/>
    <mergeCell ref="AC204:AR204"/>
    <mergeCell ref="F206:AB206"/>
    <mergeCell ref="AC206:AR206"/>
    <mergeCell ref="F207:AB207"/>
    <mergeCell ref="AC207:AR207"/>
    <mergeCell ref="AC211:AR211"/>
    <mergeCell ref="F201:AB201"/>
    <mergeCell ref="AC201:AR201"/>
    <mergeCell ref="A191:AR191"/>
    <mergeCell ref="A192:E198"/>
    <mergeCell ref="F192:AB192"/>
    <mergeCell ref="AC192:AR192"/>
    <mergeCell ref="F193:AB193"/>
    <mergeCell ref="F195:AB195"/>
    <mergeCell ref="AC195:AR195"/>
    <mergeCell ref="F194:AB194"/>
    <mergeCell ref="F198:AB198"/>
    <mergeCell ref="AC198:AR198"/>
    <mergeCell ref="A199:E205"/>
    <mergeCell ref="F199:AB199"/>
    <mergeCell ref="AC199:AR199"/>
    <mergeCell ref="F200:AB200"/>
    <mergeCell ref="AC200:AR200"/>
    <mergeCell ref="AC202:AR202"/>
    <mergeCell ref="AC193:AR193"/>
    <mergeCell ref="F196:AB196"/>
    <mergeCell ref="AC196:AR196"/>
    <mergeCell ref="F197:AB197"/>
    <mergeCell ref="AC197:AR197"/>
    <mergeCell ref="F202:AB202"/>
    <mergeCell ref="AC183:AR183"/>
    <mergeCell ref="AC179:AR179"/>
    <mergeCell ref="F180:AB180"/>
    <mergeCell ref="AC194:AR194"/>
    <mergeCell ref="A184:E190"/>
    <mergeCell ref="F184:AB184"/>
    <mergeCell ref="AC184:AR184"/>
    <mergeCell ref="F185:AB185"/>
    <mergeCell ref="AC185:AR185"/>
    <mergeCell ref="F186:AB186"/>
    <mergeCell ref="AC186:AR186"/>
    <mergeCell ref="F187:AB187"/>
    <mergeCell ref="AC187:AR187"/>
    <mergeCell ref="F188:AB188"/>
    <mergeCell ref="AC188:AR188"/>
    <mergeCell ref="F190:AB190"/>
    <mergeCell ref="AC190:AR190"/>
    <mergeCell ref="F189:AB189"/>
    <mergeCell ref="AC189:AR189"/>
    <mergeCell ref="AC180:AR180"/>
    <mergeCell ref="F181:AB181"/>
    <mergeCell ref="AC181:AR181"/>
    <mergeCell ref="A177:E183"/>
    <mergeCell ref="F182:AB182"/>
    <mergeCell ref="AC182:AR182"/>
    <mergeCell ref="F183:AB183"/>
    <mergeCell ref="AC165:AR165"/>
    <mergeCell ref="AC172:AR172"/>
    <mergeCell ref="A169:AR169"/>
    <mergeCell ref="A170:E176"/>
    <mergeCell ref="F170:AB170"/>
    <mergeCell ref="AC170:AR170"/>
    <mergeCell ref="F171:AB171"/>
    <mergeCell ref="AC176:AR176"/>
    <mergeCell ref="F176:AB176"/>
    <mergeCell ref="F175:AB175"/>
    <mergeCell ref="AC173:AR173"/>
    <mergeCell ref="F174:AB174"/>
    <mergeCell ref="AC175:AR175"/>
    <mergeCell ref="AC171:AR171"/>
    <mergeCell ref="F172:AB172"/>
    <mergeCell ref="AC174:AR174"/>
    <mergeCell ref="F173:AB173"/>
    <mergeCell ref="F177:AB177"/>
    <mergeCell ref="AC177:AR177"/>
    <mergeCell ref="F178:AB178"/>
    <mergeCell ref="AC178:AR178"/>
    <mergeCell ref="F179:AB179"/>
    <mergeCell ref="A162:E168"/>
    <mergeCell ref="F162:AB162"/>
    <mergeCell ref="AC162:AR162"/>
    <mergeCell ref="F163:AB163"/>
    <mergeCell ref="AC163:AR163"/>
    <mergeCell ref="F168:AB168"/>
    <mergeCell ref="F164:AB164"/>
    <mergeCell ref="F167:AB167"/>
    <mergeCell ref="AC167:AR167"/>
    <mergeCell ref="AC168:AR168"/>
    <mergeCell ref="AC166:AR166"/>
    <mergeCell ref="AC164:AR164"/>
    <mergeCell ref="F165:AB165"/>
    <mergeCell ref="F166:AB166"/>
    <mergeCell ref="F127:AB127"/>
    <mergeCell ref="F129:AB129"/>
    <mergeCell ref="F128:AB128"/>
    <mergeCell ref="A148:E154"/>
    <mergeCell ref="F148:AB148"/>
    <mergeCell ref="AC148:AR148"/>
    <mergeCell ref="F149:AB149"/>
    <mergeCell ref="AC149:AR149"/>
    <mergeCell ref="F152:AB152"/>
    <mergeCell ref="AC152:AR152"/>
    <mergeCell ref="AC144:AR144"/>
    <mergeCell ref="AC139:AR139"/>
    <mergeCell ref="F143:AB143"/>
    <mergeCell ref="AC133:AR133"/>
    <mergeCell ref="F142:AB142"/>
    <mergeCell ref="F146:AB146"/>
    <mergeCell ref="F153:AB153"/>
    <mergeCell ref="AC153:AR153"/>
    <mergeCell ref="F154:AB154"/>
    <mergeCell ref="AC154:AR154"/>
    <mergeCell ref="F150:AB150"/>
    <mergeCell ref="AC150:AR150"/>
    <mergeCell ref="F151:AB151"/>
    <mergeCell ref="AC151:AR151"/>
    <mergeCell ref="AC141:AR141"/>
    <mergeCell ref="F139:AB139"/>
    <mergeCell ref="F134:AB134"/>
    <mergeCell ref="A155:E161"/>
    <mergeCell ref="F155:AB155"/>
    <mergeCell ref="AC155:AR155"/>
    <mergeCell ref="F156:AB156"/>
    <mergeCell ref="AC156:AR156"/>
    <mergeCell ref="F157:AB157"/>
    <mergeCell ref="AC157:AR157"/>
    <mergeCell ref="F158:AB158"/>
    <mergeCell ref="F161:AB161"/>
    <mergeCell ref="AC161:AR161"/>
    <mergeCell ref="AC158:AR158"/>
    <mergeCell ref="F160:AB160"/>
    <mergeCell ref="AC160:AR160"/>
    <mergeCell ref="F159:AB159"/>
    <mergeCell ref="AC159:AR159"/>
    <mergeCell ref="AC27:AR27"/>
    <mergeCell ref="A37:AR37"/>
    <mergeCell ref="F34:AB34"/>
    <mergeCell ref="F35:AB35"/>
    <mergeCell ref="AC35:AR35"/>
    <mergeCell ref="F36:AB36"/>
    <mergeCell ref="A38:E44"/>
    <mergeCell ref="F38:AB38"/>
    <mergeCell ref="AC33:AR33"/>
    <mergeCell ref="AC29:AR29"/>
    <mergeCell ref="F41:AB41"/>
    <mergeCell ref="AC39:AR39"/>
    <mergeCell ref="AC41:AR41"/>
    <mergeCell ref="F39:AB39"/>
    <mergeCell ref="AC38:AR38"/>
    <mergeCell ref="F30:AB30"/>
    <mergeCell ref="F43:AB43"/>
    <mergeCell ref="AC40:AR40"/>
    <mergeCell ref="AC43:AR43"/>
    <mergeCell ref="AC44:AR44"/>
    <mergeCell ref="F42:AB42"/>
    <mergeCell ref="AC42:AR42"/>
    <mergeCell ref="AC34:AR34"/>
    <mergeCell ref="F44:AB44"/>
    <mergeCell ref="AC16:AR16"/>
    <mergeCell ref="AC21:AR21"/>
    <mergeCell ref="AC22:AR22"/>
    <mergeCell ref="F20:AB20"/>
    <mergeCell ref="F21:AB21"/>
    <mergeCell ref="F22:AB22"/>
    <mergeCell ref="A16:E22"/>
    <mergeCell ref="F16:AB16"/>
    <mergeCell ref="F17:AB17"/>
    <mergeCell ref="F18:AB18"/>
    <mergeCell ref="F19:AB19"/>
    <mergeCell ref="F24:AB24"/>
    <mergeCell ref="F26:AB26"/>
    <mergeCell ref="A30:E36"/>
    <mergeCell ref="AC17:AR17"/>
    <mergeCell ref="AC18:AR18"/>
    <mergeCell ref="AC19:AR19"/>
    <mergeCell ref="AC20:AR20"/>
    <mergeCell ref="F31:AB31"/>
    <mergeCell ref="AC30:AR30"/>
    <mergeCell ref="AC24:AR24"/>
    <mergeCell ref="AC23:AR23"/>
    <mergeCell ref="AC31:AR31"/>
    <mergeCell ref="AC28:AR28"/>
    <mergeCell ref="AC25:AR25"/>
    <mergeCell ref="AC26:AR26"/>
    <mergeCell ref="F25:AB25"/>
    <mergeCell ref="F27:AB27"/>
    <mergeCell ref="F32:AB32"/>
    <mergeCell ref="AC36:AR36"/>
    <mergeCell ref="F33:AB33"/>
    <mergeCell ref="AC32:AR32"/>
    <mergeCell ref="A23:E29"/>
    <mergeCell ref="F23:AB23"/>
    <mergeCell ref="F28:AB28"/>
    <mergeCell ref="F29:AB29"/>
    <mergeCell ref="F53:AB53"/>
    <mergeCell ref="F40:AB40"/>
    <mergeCell ref="AC52:AR52"/>
    <mergeCell ref="F51:AB51"/>
    <mergeCell ref="AC50:AR50"/>
    <mergeCell ref="AC45:AR45"/>
    <mergeCell ref="AC49:AR49"/>
    <mergeCell ref="F52:AB52"/>
    <mergeCell ref="AC47:AR47"/>
    <mergeCell ref="AC48:AR48"/>
    <mergeCell ref="AC46:AR46"/>
    <mergeCell ref="F48:AB48"/>
    <mergeCell ref="AC51:AR51"/>
    <mergeCell ref="F57:AB57"/>
    <mergeCell ref="AC57:AR57"/>
    <mergeCell ref="AC56:AR56"/>
    <mergeCell ref="AC55:AR55"/>
    <mergeCell ref="F56:AB56"/>
    <mergeCell ref="AC54:AR54"/>
    <mergeCell ref="A45:E51"/>
    <mergeCell ref="F49:AB49"/>
    <mergeCell ref="F50:AB50"/>
    <mergeCell ref="F47:AB47"/>
    <mergeCell ref="F45:AB45"/>
    <mergeCell ref="F46:AB46"/>
    <mergeCell ref="F55:AB55"/>
    <mergeCell ref="F73:AB73"/>
    <mergeCell ref="AC73:AR73"/>
    <mergeCell ref="AC72:AR72"/>
    <mergeCell ref="AC65:AR65"/>
    <mergeCell ref="AC70:AR70"/>
    <mergeCell ref="A59:AR59"/>
    <mergeCell ref="A52:E58"/>
    <mergeCell ref="AC53:AR53"/>
    <mergeCell ref="F54:AB54"/>
    <mergeCell ref="F58:AB58"/>
    <mergeCell ref="AC58:AR58"/>
    <mergeCell ref="F72:AB72"/>
    <mergeCell ref="A60:E66"/>
    <mergeCell ref="F60:AB60"/>
    <mergeCell ref="F62:AB62"/>
    <mergeCell ref="AC60:AR60"/>
    <mergeCell ref="F61:AB61"/>
    <mergeCell ref="AC61:AR61"/>
    <mergeCell ref="AC62:AR62"/>
    <mergeCell ref="AC63:AR63"/>
    <mergeCell ref="F64:AB64"/>
    <mergeCell ref="AC64:AR64"/>
    <mergeCell ref="AC69:AR69"/>
    <mergeCell ref="F70:AB70"/>
    <mergeCell ref="AC71:AR71"/>
    <mergeCell ref="F71:AB71"/>
    <mergeCell ref="AC66:AR66"/>
    <mergeCell ref="F66:AB66"/>
    <mergeCell ref="F65:AB65"/>
    <mergeCell ref="F63:AB63"/>
    <mergeCell ref="F77:AB77"/>
    <mergeCell ref="A74:E80"/>
    <mergeCell ref="F74:AB74"/>
    <mergeCell ref="AC74:AR74"/>
    <mergeCell ref="F75:AB75"/>
    <mergeCell ref="AC75:AR75"/>
    <mergeCell ref="AC77:AR77"/>
    <mergeCell ref="F80:AB80"/>
    <mergeCell ref="F79:AB79"/>
    <mergeCell ref="AC79:AR79"/>
    <mergeCell ref="F76:AB76"/>
    <mergeCell ref="AC76:AR76"/>
    <mergeCell ref="A67:E73"/>
    <mergeCell ref="F67:AB67"/>
    <mergeCell ref="AC67:AR67"/>
    <mergeCell ref="F68:AB68"/>
    <mergeCell ref="AC68:AR68"/>
    <mergeCell ref="F69:AB69"/>
    <mergeCell ref="A81:AR81"/>
    <mergeCell ref="A82:E88"/>
    <mergeCell ref="AC83:AR83"/>
    <mergeCell ref="F85:AB85"/>
    <mergeCell ref="AC85:AR85"/>
    <mergeCell ref="F87:AB87"/>
    <mergeCell ref="AC86:AR86"/>
    <mergeCell ref="AC87:AR87"/>
    <mergeCell ref="F78:AB78"/>
    <mergeCell ref="AC78:AR78"/>
    <mergeCell ref="F88:AB88"/>
    <mergeCell ref="AC88:AR88"/>
    <mergeCell ref="F82:AB82"/>
    <mergeCell ref="AC82:AR82"/>
    <mergeCell ref="F83:AB83"/>
    <mergeCell ref="AC80:AR80"/>
    <mergeCell ref="F84:AB84"/>
    <mergeCell ref="AC84:AR84"/>
    <mergeCell ref="F86:AB86"/>
    <mergeCell ref="F97:AB97"/>
    <mergeCell ref="AC97:AR97"/>
    <mergeCell ref="F98:AB98"/>
    <mergeCell ref="F99:AB99"/>
    <mergeCell ref="AC98:AR98"/>
    <mergeCell ref="F100:AB100"/>
    <mergeCell ref="AC105:AR105"/>
    <mergeCell ref="F94:AB94"/>
    <mergeCell ref="A89:E95"/>
    <mergeCell ref="F89:AB89"/>
    <mergeCell ref="AC89:AR89"/>
    <mergeCell ref="F90:AB90"/>
    <mergeCell ref="AC90:AR90"/>
    <mergeCell ref="F92:AB92"/>
    <mergeCell ref="AC92:AR92"/>
    <mergeCell ref="F93:AB93"/>
    <mergeCell ref="F91:AB91"/>
    <mergeCell ref="AC108:AR108"/>
    <mergeCell ref="AC107:AR107"/>
    <mergeCell ref="AC110:AR110"/>
    <mergeCell ref="F102:AB102"/>
    <mergeCell ref="AC102:AR102"/>
    <mergeCell ref="F101:AB101"/>
    <mergeCell ref="AC106:AR106"/>
    <mergeCell ref="F105:AB105"/>
    <mergeCell ref="F108:AB108"/>
    <mergeCell ref="F110:AB110"/>
    <mergeCell ref="AC109:AR109"/>
    <mergeCell ref="F109:AB109"/>
    <mergeCell ref="A103:AR103"/>
    <mergeCell ref="A104:E110"/>
    <mergeCell ref="F107:AB107"/>
    <mergeCell ref="F106:AB106"/>
    <mergeCell ref="A118:E124"/>
    <mergeCell ref="A1:AR1"/>
    <mergeCell ref="A2:AR2"/>
    <mergeCell ref="A4:H4"/>
    <mergeCell ref="I4:AR4"/>
    <mergeCell ref="AC91:AR91"/>
    <mergeCell ref="F96:AB96"/>
    <mergeCell ref="AC96:AR96"/>
    <mergeCell ref="AC94:AR94"/>
    <mergeCell ref="A7:AR7"/>
    <mergeCell ref="A15:AR15"/>
    <mergeCell ref="A5:H5"/>
    <mergeCell ref="I5:J5"/>
    <mergeCell ref="K5:N5"/>
    <mergeCell ref="A6:H6"/>
    <mergeCell ref="I6:AR6"/>
    <mergeCell ref="F9:AB9"/>
    <mergeCell ref="A9:E9"/>
    <mergeCell ref="A8:AR8"/>
    <mergeCell ref="AC9:AR9"/>
    <mergeCell ref="F95:AB95"/>
    <mergeCell ref="AC95:AR95"/>
    <mergeCell ref="AC93:AR93"/>
    <mergeCell ref="A96:E102"/>
    <mergeCell ref="F112:AB112"/>
    <mergeCell ref="AC112:AR112"/>
    <mergeCell ref="F115:AB115"/>
    <mergeCell ref="F113:AB113"/>
    <mergeCell ref="AC117:AR117"/>
    <mergeCell ref="F116:AB116"/>
    <mergeCell ref="AC114:AR114"/>
    <mergeCell ref="AC116:AR116"/>
    <mergeCell ref="F124:AB124"/>
    <mergeCell ref="AC249:AR249"/>
    <mergeCell ref="A246:E246"/>
    <mergeCell ref="A248:AR248"/>
    <mergeCell ref="F131:AB131"/>
    <mergeCell ref="F135:AB135"/>
    <mergeCell ref="AC135:AR135"/>
    <mergeCell ref="AC131:AR131"/>
    <mergeCell ref="AC138:AR138"/>
    <mergeCell ref="F133:AB133"/>
    <mergeCell ref="A126:E132"/>
    <mergeCell ref="F136:AB136"/>
    <mergeCell ref="AC145:AR145"/>
    <mergeCell ref="AC143:AR143"/>
    <mergeCell ref="F144:AB144"/>
    <mergeCell ref="F140:AB140"/>
    <mergeCell ref="AC142:AR142"/>
    <mergeCell ref="F141:AB141"/>
    <mergeCell ref="AC146:AR146"/>
    <mergeCell ref="A133:E139"/>
    <mergeCell ref="AC136:AR136"/>
    <mergeCell ref="F137:AB137"/>
    <mergeCell ref="AC137:AR137"/>
    <mergeCell ref="F138:AB138"/>
    <mergeCell ref="AC134:AR134"/>
    <mergeCell ref="AT251:AW251"/>
    <mergeCell ref="F246:AB246"/>
    <mergeCell ref="AC246:AR246"/>
    <mergeCell ref="AC120:AR120"/>
    <mergeCell ref="F120:AB120"/>
    <mergeCell ref="F118:AB118"/>
    <mergeCell ref="F121:AB121"/>
    <mergeCell ref="F122:AB122"/>
    <mergeCell ref="AC122:AR122"/>
    <mergeCell ref="F126:AB126"/>
    <mergeCell ref="AC126:AR126"/>
    <mergeCell ref="AC130:AR130"/>
    <mergeCell ref="F130:AB130"/>
    <mergeCell ref="AC128:AR128"/>
    <mergeCell ref="A125:AR125"/>
    <mergeCell ref="AC118:AR118"/>
    <mergeCell ref="F119:AB119"/>
    <mergeCell ref="AC127:AR127"/>
    <mergeCell ref="AC129:AR129"/>
    <mergeCell ref="A250:E250"/>
    <mergeCell ref="F250:AB250"/>
    <mergeCell ref="AC250:AR250"/>
    <mergeCell ref="A249:E249"/>
    <mergeCell ref="F249:AB249"/>
    <mergeCell ref="F132:AB132"/>
    <mergeCell ref="AC132:AR132"/>
    <mergeCell ref="A147:AR147"/>
    <mergeCell ref="A140:E146"/>
    <mergeCell ref="AC140:AR140"/>
    <mergeCell ref="F145:AB145"/>
    <mergeCell ref="AT10:AU10"/>
    <mergeCell ref="AC115:AR115"/>
    <mergeCell ref="F104:AB104"/>
    <mergeCell ref="AC101:AR101"/>
    <mergeCell ref="AC100:AR100"/>
    <mergeCell ref="AC99:AR99"/>
    <mergeCell ref="AC104:AR104"/>
    <mergeCell ref="A111:E117"/>
    <mergeCell ref="AC124:AR124"/>
    <mergeCell ref="AC113:AR113"/>
    <mergeCell ref="F114:AB114"/>
    <mergeCell ref="AC119:AR119"/>
    <mergeCell ref="AC121:AR121"/>
    <mergeCell ref="AC123:AR123"/>
    <mergeCell ref="F123:AB123"/>
    <mergeCell ref="F117:AB117"/>
    <mergeCell ref="F111:AB111"/>
    <mergeCell ref="AC111:AR111"/>
  </mergeCells>
  <phoneticPr fontId="26" type="noConversion"/>
  <printOptions horizontalCentered="1"/>
  <pageMargins left="0.59055118110236227" right="0.59055118110236227" top="0.59055118110236227" bottom="0.78740157480314965" header="0.39370078740157483" footer="0.39370078740157483"/>
  <pageSetup paperSize="9" scale="73" orientation="portrait" r:id="rId1"/>
  <headerFooter alignWithMargins="0">
    <oddFooter>&amp;L&amp;"Verdana,Félkövér"&amp;8HATÁRTALANUL!&amp;"Verdana,Normál" program
BGA-12-HA-01 Tanulmányi kirándulás hetedikeseknek
&amp;"Verdana,Félkövér"Elfogadott programelemek és vállalások</oddFooter>
  </headerFooter>
  <rowBreaks count="3" manualBreakCount="3">
    <brk id="58" max="43" man="1"/>
    <brk id="124" max="43" man="1"/>
    <brk id="190"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269"/>
  <sheetViews>
    <sheetView view="pageBreakPreview" zoomScaleNormal="100" zoomScaleSheetLayoutView="100" workbookViewId="0">
      <selection sqref="A1:E2"/>
    </sheetView>
  </sheetViews>
  <sheetFormatPr defaultColWidth="9.140625" defaultRowHeight="14.1" customHeight="1" x14ac:dyDescent="0.15"/>
  <cols>
    <col min="1" max="1" width="13.85546875" style="168" customWidth="1"/>
    <col min="2" max="2" width="13.85546875" style="182" customWidth="1"/>
    <col min="3" max="3" width="3.85546875" style="166" customWidth="1"/>
    <col min="4" max="4" width="67" style="166" customWidth="1"/>
    <col min="5" max="16384" width="9.140625" style="166"/>
  </cols>
  <sheetData>
    <row r="1" spans="1:9" ht="20.100000000000001" customHeight="1" x14ac:dyDescent="0.15">
      <c r="A1" s="536" t="s">
        <v>617</v>
      </c>
      <c r="B1" s="536"/>
      <c r="C1" s="536"/>
      <c r="D1" s="536"/>
      <c r="E1" s="536"/>
      <c r="F1" s="165"/>
      <c r="G1" s="165"/>
      <c r="H1" s="165"/>
      <c r="I1" s="165"/>
    </row>
    <row r="2" spans="1:9" s="22" customFormat="1" ht="20.100000000000001" customHeight="1" x14ac:dyDescent="0.2">
      <c r="A2" s="536"/>
      <c r="B2" s="536"/>
      <c r="C2" s="536"/>
      <c r="D2" s="536"/>
      <c r="E2" s="536"/>
      <c r="F2" s="167"/>
      <c r="G2" s="167"/>
      <c r="H2" s="167"/>
      <c r="I2" s="167"/>
    </row>
    <row r="3" spans="1:9" ht="14.1" customHeight="1" x14ac:dyDescent="0.15">
      <c r="A3" s="653" t="s">
        <v>94</v>
      </c>
      <c r="B3" s="653"/>
      <c r="C3" s="654" t="str">
        <f>CONCATENATE('2.'!D8,'2.'!I8,'2.'!J8)</f>
        <v>HAT-14-01-0380</v>
      </c>
      <c r="D3" s="654"/>
      <c r="E3" s="654"/>
      <c r="F3" s="165"/>
      <c r="G3" s="165"/>
      <c r="H3" s="165"/>
      <c r="I3" s="165"/>
    </row>
    <row r="4" spans="1:9" ht="27.95" customHeight="1" x14ac:dyDescent="0.15">
      <c r="A4" s="653" t="s">
        <v>95</v>
      </c>
      <c r="B4" s="653"/>
      <c r="C4" s="655" t="str">
        <f>'2.'!D12</f>
        <v>Szabó Pál Általános Iskola és Alapfokú Művészeti Iskola</v>
      </c>
      <c r="D4" s="655"/>
      <c r="E4" s="655"/>
      <c r="F4" s="165"/>
      <c r="G4" s="165"/>
      <c r="H4" s="165"/>
      <c r="I4" s="165"/>
    </row>
    <row r="5" spans="1:9" ht="20.100000000000001" customHeight="1" x14ac:dyDescent="0.15">
      <c r="B5" s="168"/>
      <c r="C5" s="168"/>
      <c r="D5" s="168"/>
      <c r="E5" s="165"/>
      <c r="F5" s="165"/>
      <c r="G5" s="165"/>
      <c r="H5" s="165"/>
      <c r="I5" s="165"/>
    </row>
    <row r="6" spans="1:9" s="172" customFormat="1" ht="18" customHeight="1" x14ac:dyDescent="0.2">
      <c r="A6" s="645" t="s">
        <v>350</v>
      </c>
      <c r="B6" s="646"/>
      <c r="C6" s="646"/>
      <c r="D6" s="647"/>
      <c r="E6" s="169">
        <f>SUM(E7:E9)</f>
        <v>1</v>
      </c>
      <c r="F6" s="170"/>
      <c r="G6" s="170"/>
      <c r="H6" s="170"/>
      <c r="I6" s="171"/>
    </row>
    <row r="7" spans="1:9" ht="14.1" customHeight="1" x14ac:dyDescent="0.15">
      <c r="A7" s="656">
        <f>'Jelenléti ív'!AX22</f>
        <v>42109</v>
      </c>
      <c r="B7" s="174"/>
      <c r="C7" s="175">
        <v>1</v>
      </c>
      <c r="D7" s="176" t="str">
        <f>CONCATENATE('3.'!D67,'3.'!L67,'3.'!Q67,'3.'!R67)</f>
        <v>HAT-14-01-0380-001-veszto-szabo pal altalanos iskola es alapfoku muveszeti iskola-elokeszito ora.</v>
      </c>
      <c r="E7" s="55">
        <f>'3.'!AS74</f>
        <v>1</v>
      </c>
      <c r="F7" s="43"/>
    </row>
    <row r="8" spans="1:9" ht="14.1" customHeight="1" x14ac:dyDescent="0.15">
      <c r="A8" s="657"/>
      <c r="B8" s="178"/>
      <c r="C8" s="175">
        <v>2</v>
      </c>
      <c r="D8" s="176" t="str">
        <f>CONCATENATE('3.'!D68,'3.'!L68,'3.'!Q68,'3.'!R68)</f>
        <v>HAT-14-01-0380-002-veszto-szabo pal altalanos iskola es alapfoku muveszeti iskola-elokeszito ora.</v>
      </c>
      <c r="E8" s="55">
        <f>'3.'!AS75</f>
        <v>0</v>
      </c>
    </row>
    <row r="9" spans="1:9" ht="14.1" customHeight="1" x14ac:dyDescent="0.15">
      <c r="A9" s="658"/>
      <c r="B9" s="178"/>
      <c r="C9" s="175">
        <v>3</v>
      </c>
      <c r="D9" s="176" t="str">
        <f>CONCATENATE('3.'!D69,'3.'!L69,'3.'!Q69,'3.'!R69)</f>
        <v>HAT-14-01-0380-003-veszto-szabo pal altalanos iskola es alapfoku muveszeti iskola-elokeszito ora.</v>
      </c>
      <c r="E9" s="55">
        <f>'3.'!AS76</f>
        <v>0</v>
      </c>
    </row>
    <row r="10" spans="1:9" s="172" customFormat="1" ht="18" customHeight="1" x14ac:dyDescent="0.2">
      <c r="A10" s="645" t="s">
        <v>361</v>
      </c>
      <c r="B10" s="646"/>
      <c r="C10" s="646"/>
      <c r="D10" s="647"/>
      <c r="E10" s="169">
        <f>SUM(E11:E13)</f>
        <v>2</v>
      </c>
      <c r="F10" s="170"/>
      <c r="G10" s="170"/>
      <c r="H10" s="170"/>
      <c r="I10" s="171"/>
    </row>
    <row r="11" spans="1:9" ht="14.1" customHeight="1" x14ac:dyDescent="0.15">
      <c r="A11" s="656">
        <f>'Jelenléti ív'!AT22</f>
        <v>42095</v>
      </c>
      <c r="B11" s="174"/>
      <c r="C11" s="175">
        <v>1</v>
      </c>
      <c r="D11" s="176" t="str">
        <f>CONCATENATE('3.'!D120,'3.'!L120,'3.'!Q120,'3.'!R120)</f>
        <v>HAT-14-01-0380-004-veszto-szabo pal altalanos iskola es alapfoku muveszeti iskola-iskolai vetelkedo</v>
      </c>
      <c r="E11" s="55">
        <f>'3.'!AS127</f>
        <v>1</v>
      </c>
      <c r="F11" s="43"/>
    </row>
    <row r="12" spans="1:9" ht="14.1" customHeight="1" x14ac:dyDescent="0.15">
      <c r="A12" s="657"/>
      <c r="B12" s="178"/>
      <c r="C12" s="175">
        <v>2</v>
      </c>
      <c r="D12" s="176" t="str">
        <f>CONCATENATE('3.'!D121,'3.'!L121,'3.'!Q121,'3.'!R121)</f>
        <v>HAT-14-01-0380-005-veszto-szabo pal altalanos iskola es alapfoku muveszeti iskola-iskolai vetelkedo</v>
      </c>
      <c r="E12" s="55">
        <f>'3.'!AS128</f>
        <v>1</v>
      </c>
    </row>
    <row r="13" spans="1:9" ht="14.1" customHeight="1" x14ac:dyDescent="0.15">
      <c r="A13" s="658"/>
      <c r="B13" s="178"/>
      <c r="C13" s="175">
        <v>3</v>
      </c>
      <c r="D13" s="176" t="str">
        <f>CONCATENATE('3.'!D122,'3.'!L122,'3.'!Q122,'3.'!R122)</f>
        <v>HAT-14-01-0380-006-veszto-szabo pal altalanos iskola es alapfoku muveszeti iskola-iskolai vetelkedo</v>
      </c>
      <c r="E13" s="55">
        <f>'3.'!AS129</f>
        <v>0</v>
      </c>
    </row>
    <row r="14" spans="1:9" s="172" customFormat="1" ht="18" customHeight="1" x14ac:dyDescent="0.2">
      <c r="A14" s="645" t="s">
        <v>351</v>
      </c>
      <c r="B14" s="648"/>
      <c r="C14" s="648"/>
      <c r="D14" s="649"/>
      <c r="E14" s="57">
        <f>SUM(E15:E224)</f>
        <v>56</v>
      </c>
    </row>
    <row r="15" spans="1:9" ht="14.1" customHeight="1" x14ac:dyDescent="0.15">
      <c r="A15" s="656">
        <f>'4.'!D43</f>
        <v>42132</v>
      </c>
      <c r="B15" s="650" t="s">
        <v>73</v>
      </c>
      <c r="C15" s="175">
        <v>1</v>
      </c>
      <c r="D15" s="176" t="str">
        <f>CONCATENATE('4.'!J62,'4.'!R62,'4.'!X62,'4.'!Y62)</f>
        <v>HAT-14-01-0380-007-nagyvarad-szinhaz</v>
      </c>
      <c r="E15" s="55">
        <f>'4.'!AS62</f>
        <v>1</v>
      </c>
    </row>
    <row r="16" spans="1:9" ht="14.1" customHeight="1" x14ac:dyDescent="0.15">
      <c r="A16" s="651"/>
      <c r="B16" s="651"/>
      <c r="C16" s="175">
        <v>2</v>
      </c>
      <c r="D16" s="176" t="str">
        <f>CONCATENATE('4.'!J63,'4.'!R63,'4.'!X63,'4.'!Y63)</f>
        <v>HAT-14-01-0380-008-nagyvarad-rimanoczi palota</v>
      </c>
      <c r="E16" s="55">
        <f>'4.'!AS63</f>
        <v>1</v>
      </c>
    </row>
    <row r="17" spans="1:5" ht="14.1" customHeight="1" x14ac:dyDescent="0.15">
      <c r="A17" s="651"/>
      <c r="B17" s="651"/>
      <c r="C17" s="175">
        <v>3</v>
      </c>
      <c r="D17" s="176" t="str">
        <f>CONCATENATE('4.'!J64,'4.'!R64,'4.'!X64,'4.'!Y64)</f>
        <v>HAT-14-01-0380-009-nagyvarad-szinhaz</v>
      </c>
      <c r="E17" s="55">
        <f>'4.'!AS64</f>
        <v>1</v>
      </c>
    </row>
    <row r="18" spans="1:5" ht="14.1" customHeight="1" x14ac:dyDescent="0.15">
      <c r="A18" s="651"/>
      <c r="B18" s="651"/>
      <c r="C18" s="175">
        <v>4</v>
      </c>
      <c r="D18" s="176" t="str">
        <f>CONCATENATE('4.'!J65,'4.'!R65,'4.'!X65,'4.'!Y65)</f>
        <v>HAT-14-01-0380-010-nagyvarad-szinhaz</v>
      </c>
      <c r="E18" s="55">
        <f>'4.'!AS65</f>
        <v>1</v>
      </c>
    </row>
    <row r="19" spans="1:5" ht="14.1" customHeight="1" x14ac:dyDescent="0.15">
      <c r="A19" s="651"/>
      <c r="B19" s="651"/>
      <c r="C19" s="175">
        <v>5</v>
      </c>
      <c r="D19" s="176" t="str">
        <f>CONCATENATE('4.'!J66,'4.'!R66,'4.'!X66,'4.'!Y66)</f>
        <v>HAT-14-01-0380-011-nagyvard-belvaros</v>
      </c>
      <c r="E19" s="55">
        <f>'4.'!AS66</f>
        <v>1</v>
      </c>
    </row>
    <row r="20" spans="1:5" ht="14.1" customHeight="1" x14ac:dyDescent="0.15">
      <c r="A20" s="651"/>
      <c r="B20" s="651"/>
      <c r="C20" s="175">
        <v>6</v>
      </c>
      <c r="D20" s="176" t="str">
        <f>CONCATENATE('4.'!J67,'4.'!R67,'4.'!X67,'4.'!Y67)</f>
        <v>HAT-14-01-0380-012-nagyvarad-sas palota</v>
      </c>
      <c r="E20" s="55">
        <f>'4.'!AS67</f>
        <v>1</v>
      </c>
    </row>
    <row r="21" spans="1:5" ht="14.1" customHeight="1" x14ac:dyDescent="0.15">
      <c r="A21" s="651"/>
      <c r="B21" s="652"/>
      <c r="C21" s="175">
        <v>7</v>
      </c>
      <c r="D21" s="176" t="str">
        <f>CONCATENATE('4.'!J68,'4.'!R68,'4.'!X68,'4.'!Y68)</f>
        <v>HAT-14-01-0380-013-nagyvarad-sas plota</v>
      </c>
      <c r="E21" s="55">
        <f>'4.'!AS68</f>
        <v>1</v>
      </c>
    </row>
    <row r="22" spans="1:5" ht="14.1" customHeight="1" x14ac:dyDescent="0.15">
      <c r="A22" s="651"/>
      <c r="B22" s="650" t="s">
        <v>74</v>
      </c>
      <c r="C22" s="175">
        <v>1</v>
      </c>
      <c r="D22" s="179" t="str">
        <f>CONCATENATE('4.'!J89,'4.'!R89,'4.'!X89,'4.'!Y89)</f>
        <v>HAT-14-01-0380-014-kolozsvar-belvaros</v>
      </c>
      <c r="E22" s="55">
        <f>'4.'!AS89</f>
        <v>1</v>
      </c>
    </row>
    <row r="23" spans="1:5" ht="14.1" customHeight="1" x14ac:dyDescent="0.15">
      <c r="A23" s="651"/>
      <c r="B23" s="651"/>
      <c r="C23" s="175">
        <v>2</v>
      </c>
      <c r="D23" s="179" t="str">
        <f>CONCATENATE('4.'!J90,'4.'!R90,'4.'!X90,'4.'!Y90)</f>
        <v>HAT-14-01-0380-015-kolozsvar-varfal</v>
      </c>
      <c r="E23" s="55">
        <f>'4.'!AS90</f>
        <v>1</v>
      </c>
    </row>
    <row r="24" spans="1:5" ht="14.1" customHeight="1" x14ac:dyDescent="0.15">
      <c r="A24" s="651"/>
      <c r="B24" s="651"/>
      <c r="C24" s="175">
        <v>3</v>
      </c>
      <c r="D24" s="179" t="str">
        <f>CONCATENATE('4.'!J91,'4.'!R91,'4.'!X91,'4.'!Y91)</f>
        <v>HAT-14-01-0380-016-kolozsvar-belvaros</v>
      </c>
      <c r="E24" s="55">
        <f>'4.'!AS91</f>
        <v>1</v>
      </c>
    </row>
    <row r="25" spans="1:5" ht="14.1" customHeight="1" x14ac:dyDescent="0.15">
      <c r="A25" s="651"/>
      <c r="B25" s="651"/>
      <c r="C25" s="175">
        <v>4</v>
      </c>
      <c r="D25" s="179" t="str">
        <f>CONCATENATE('4.'!J92,'4.'!R92,'4.'!X92,'4.'!Y92)</f>
        <v>HAT-14-01-0380-017-kolozsvar-belvaros</v>
      </c>
      <c r="E25" s="55">
        <f>'4.'!AS92</f>
        <v>1</v>
      </c>
    </row>
    <row r="26" spans="1:5" ht="14.1" customHeight="1" x14ac:dyDescent="0.15">
      <c r="A26" s="651"/>
      <c r="B26" s="651"/>
      <c r="C26" s="175">
        <v>5</v>
      </c>
      <c r="D26" s="179" t="str">
        <f>CONCATENATE('4.'!J93,'4.'!R93,'4.'!X93,'4.'!Y93)</f>
        <v>HAT-14-01-0380-018-kolozsvar-matyas kiraly szulohaza</v>
      </c>
      <c r="E26" s="55">
        <f>'4.'!AS93</f>
        <v>1</v>
      </c>
    </row>
    <row r="27" spans="1:5" ht="14.1" customHeight="1" x14ac:dyDescent="0.15">
      <c r="A27" s="651"/>
      <c r="B27" s="651"/>
      <c r="C27" s="175">
        <v>6</v>
      </c>
      <c r="D27" s="179" t="str">
        <f>CONCATENATE('4.'!J94,'4.'!R94,'4.'!X94,'4.'!Y94)</f>
        <v>HAT-14-01-0380-019-kolozsvar-belvaros</v>
      </c>
      <c r="E27" s="55">
        <f>'4.'!AS94</f>
        <v>1</v>
      </c>
    </row>
    <row r="28" spans="1:5" ht="14.1" customHeight="1" x14ac:dyDescent="0.15">
      <c r="A28" s="651"/>
      <c r="B28" s="652"/>
      <c r="C28" s="175">
        <v>7</v>
      </c>
      <c r="D28" s="179" t="str">
        <f>CONCATENATE('4.'!J95,'4.'!R95,'4.'!X95,'4.'!Y95)</f>
        <v>HAT-14-01-0380-020-kolozsvar-belvaros</v>
      </c>
      <c r="E28" s="55">
        <f>'4.'!AS95</f>
        <v>1</v>
      </c>
    </row>
    <row r="29" spans="1:5" ht="14.1" customHeight="1" x14ac:dyDescent="0.15">
      <c r="A29" s="651"/>
      <c r="B29" s="650" t="s">
        <v>75</v>
      </c>
      <c r="C29" s="175">
        <v>1</v>
      </c>
      <c r="D29" s="176" t="str">
        <f>CONCATENATE('4.'!J116,'4.'!R116,'4.'!X116,'4.'!Y116)</f>
        <v>HAT-14-01-0380-021-kolozsvar-belvaros</v>
      </c>
      <c r="E29" s="55">
        <f>'4.'!AS116</f>
        <v>1</v>
      </c>
    </row>
    <row r="30" spans="1:5" ht="14.1" customHeight="1" x14ac:dyDescent="0.15">
      <c r="A30" s="651"/>
      <c r="B30" s="651"/>
      <c r="C30" s="175">
        <v>2</v>
      </c>
      <c r="D30" s="176" t="str">
        <f>CONCATENATE('4.'!J117,'4.'!R117,'4.'!X117,'4.'!Y117)</f>
        <v>HAT-14-01-0380-022-kolozsvar-hazsongardi temeto</v>
      </c>
      <c r="E30" s="55">
        <f>'4.'!AS117</f>
        <v>1</v>
      </c>
    </row>
    <row r="31" spans="1:5" ht="14.1" customHeight="1" x14ac:dyDescent="0.15">
      <c r="A31" s="651"/>
      <c r="B31" s="651"/>
      <c r="C31" s="175">
        <v>3</v>
      </c>
      <c r="D31" s="176" t="str">
        <f>CONCATENATE('4.'!J118,'4.'!R118,'4.'!X118,'4.'!Y118)</f>
        <v>HAT-14-01-0380-023-kolozsvar-botanikus kert</v>
      </c>
      <c r="E31" s="55">
        <f>'4.'!AS118</f>
        <v>1</v>
      </c>
    </row>
    <row r="32" spans="1:5" ht="14.1" customHeight="1" x14ac:dyDescent="0.15">
      <c r="A32" s="651"/>
      <c r="B32" s="651"/>
      <c r="C32" s="175">
        <v>4</v>
      </c>
      <c r="D32" s="176" t="str">
        <f>CONCATENATE('4.'!J119,'4.'!R119,'4.'!X119,'4.'!Y119)</f>
        <v>HAT-14-01-0380-024-kolozsvar-botanikus kert</v>
      </c>
      <c r="E32" s="55">
        <f>'4.'!AS119</f>
        <v>1</v>
      </c>
    </row>
    <row r="33" spans="1:5" ht="14.1" customHeight="1" x14ac:dyDescent="0.15">
      <c r="A33" s="651"/>
      <c r="B33" s="651"/>
      <c r="C33" s="175">
        <v>5</v>
      </c>
      <c r="D33" s="176" t="str">
        <f>CONCATENATE('4.'!J120,'4.'!R120,'4.'!X120,'4.'!Y120)</f>
        <v>HAT-14-01-0380-025-kolozsvar-botanikus kert</v>
      </c>
      <c r="E33" s="55">
        <f>'4.'!AS120</f>
        <v>1</v>
      </c>
    </row>
    <row r="34" spans="1:5" ht="14.1" customHeight="1" x14ac:dyDescent="0.15">
      <c r="A34" s="651"/>
      <c r="B34" s="651"/>
      <c r="C34" s="175">
        <v>6</v>
      </c>
      <c r="D34" s="176" t="str">
        <f>CONCATENATE('4.'!J121,'4.'!R121,'4.'!X121,'4.'!Y121)</f>
        <v>HAT-14-01-0380-026-kolozsvar-botanikus kert</v>
      </c>
      <c r="E34" s="55">
        <f>'4.'!AS121</f>
        <v>1</v>
      </c>
    </row>
    <row r="35" spans="1:5" ht="14.1" customHeight="1" x14ac:dyDescent="0.15">
      <c r="A35" s="652"/>
      <c r="B35" s="652"/>
      <c r="C35" s="175">
        <v>7</v>
      </c>
      <c r="D35" s="176" t="str">
        <f>CONCATENATE('4.'!J122,'4.'!R122,'4.'!X122,'4.'!Y122)</f>
        <v>HAT-14-01-0380-027-kolozsvar-belvaros</v>
      </c>
      <c r="E35" s="55">
        <f>'4.'!AS122</f>
        <v>1</v>
      </c>
    </row>
    <row r="36" spans="1:5" ht="14.1" customHeight="1" x14ac:dyDescent="0.15">
      <c r="A36" s="656">
        <f>'4.'!D127</f>
        <v>42133</v>
      </c>
      <c r="B36" s="650" t="s">
        <v>73</v>
      </c>
      <c r="C36" s="175">
        <v>1</v>
      </c>
      <c r="D36" s="176" t="str">
        <f>CONCATENATE('4.'!J146,'4.'!R146,'4.'!X146,'4.'!Y146)</f>
        <v>HAT-14-01-0380-028-Torda-sobanya</v>
      </c>
      <c r="E36" s="55">
        <f>'4.'!AS146</f>
        <v>1</v>
      </c>
    </row>
    <row r="37" spans="1:5" ht="14.1" customHeight="1" x14ac:dyDescent="0.15">
      <c r="A37" s="651"/>
      <c r="B37" s="651"/>
      <c r="C37" s="175">
        <v>2</v>
      </c>
      <c r="D37" s="176" t="str">
        <f>CONCATENATE('4.'!J147,'4.'!R147,'4.'!X147,'4.'!Y147)</f>
        <v>HAT-14-01-0380-029-Torda-sobanya</v>
      </c>
      <c r="E37" s="55">
        <f>'4.'!AS147</f>
        <v>1</v>
      </c>
    </row>
    <row r="38" spans="1:5" ht="14.1" customHeight="1" x14ac:dyDescent="0.15">
      <c r="A38" s="651"/>
      <c r="B38" s="651"/>
      <c r="C38" s="175">
        <v>3</v>
      </c>
      <c r="D38" s="176" t="str">
        <f>CONCATENATE('4.'!J148,'4.'!R148,'4.'!X148,'4.'!Y148)</f>
        <v>HAT-14-01-0380-030-Torda-sobanya</v>
      </c>
      <c r="E38" s="55">
        <f>'4.'!AS148</f>
        <v>1</v>
      </c>
    </row>
    <row r="39" spans="1:5" ht="14.1" customHeight="1" x14ac:dyDescent="0.15">
      <c r="A39" s="651"/>
      <c r="B39" s="651"/>
      <c r="C39" s="175">
        <v>4</v>
      </c>
      <c r="D39" s="176" t="str">
        <f>CONCATENATE('4.'!J149,'4.'!R149,'4.'!X149,'4.'!Y149)</f>
        <v>HAT-14-01-0380-031-Torda-sobanya</v>
      </c>
      <c r="E39" s="55">
        <f>'4.'!AS149</f>
        <v>1</v>
      </c>
    </row>
    <row r="40" spans="1:5" ht="14.1" customHeight="1" x14ac:dyDescent="0.15">
      <c r="A40" s="651"/>
      <c r="B40" s="651"/>
      <c r="C40" s="175">
        <v>5</v>
      </c>
      <c r="D40" s="176" t="str">
        <f>CONCATENATE('4.'!J150,'4.'!R150,'4.'!X150,'4.'!Y150)</f>
        <v>HAT-14-01-0380-032-Torda-sobanya</v>
      </c>
      <c r="E40" s="55">
        <f>'4.'!AS150</f>
        <v>1</v>
      </c>
    </row>
    <row r="41" spans="1:5" ht="14.1" customHeight="1" x14ac:dyDescent="0.15">
      <c r="A41" s="651"/>
      <c r="B41" s="651"/>
      <c r="C41" s="175">
        <v>6</v>
      </c>
      <c r="D41" s="176" t="str">
        <f>CONCATENATE('4.'!J151,'4.'!R151,'4.'!X151,'4.'!Y151)</f>
        <v>HAT-14-01-0380-033-Torda-sobanya</v>
      </c>
      <c r="E41" s="55">
        <f>'4.'!AS151</f>
        <v>1</v>
      </c>
    </row>
    <row r="42" spans="1:5" ht="14.1" customHeight="1" x14ac:dyDescent="0.15">
      <c r="A42" s="651"/>
      <c r="B42" s="652"/>
      <c r="C42" s="175">
        <v>7</v>
      </c>
      <c r="D42" s="176" t="str">
        <f>CONCATENATE('4.'!J152,'4.'!R152,'4.'!X152,'4.'!Y152)</f>
        <v>HAT-14-01-0380-034-Torda-sobanya</v>
      </c>
      <c r="E42" s="55">
        <f>'4.'!AS152</f>
        <v>1</v>
      </c>
    </row>
    <row r="43" spans="1:5" ht="14.1" customHeight="1" x14ac:dyDescent="0.15">
      <c r="A43" s="651"/>
      <c r="B43" s="650" t="s">
        <v>74</v>
      </c>
      <c r="C43" s="175">
        <v>1</v>
      </c>
      <c r="D43" s="176" t="str">
        <f>CONCATENATE('4.'!J173,'4.'!R173,'4.'!X173,'4.'!Y173)</f>
        <v>HAT-14-01-0380-035-Tordai-hasadek</v>
      </c>
      <c r="E43" s="55">
        <f>'4.'!AS173</f>
        <v>1</v>
      </c>
    </row>
    <row r="44" spans="1:5" ht="14.1" customHeight="1" x14ac:dyDescent="0.15">
      <c r="A44" s="651"/>
      <c r="B44" s="651"/>
      <c r="C44" s="175">
        <v>2</v>
      </c>
      <c r="D44" s="176" t="str">
        <f>CONCATENATE('4.'!J174,'4.'!R174,'4.'!X174,'4.'!Y174)</f>
        <v>HAT-14-01-0380-036-Tordai-hasadek</v>
      </c>
      <c r="E44" s="55">
        <f>'4.'!AS174</f>
        <v>1</v>
      </c>
    </row>
    <row r="45" spans="1:5" ht="14.1" customHeight="1" x14ac:dyDescent="0.15">
      <c r="A45" s="651"/>
      <c r="B45" s="651"/>
      <c r="C45" s="175">
        <v>3</v>
      </c>
      <c r="D45" s="176" t="str">
        <f>CONCATENATE('4.'!J175,'4.'!R175,'4.'!X175,'4.'!Y175)</f>
        <v>HAT-14-01-0380-037-Tordai-hasadek</v>
      </c>
      <c r="E45" s="55">
        <f>'4.'!AS175</f>
        <v>1</v>
      </c>
    </row>
    <row r="46" spans="1:5" ht="14.1" customHeight="1" x14ac:dyDescent="0.15">
      <c r="A46" s="651"/>
      <c r="B46" s="651"/>
      <c r="C46" s="175">
        <v>4</v>
      </c>
      <c r="D46" s="176" t="str">
        <f>CONCATENATE('4.'!J176,'4.'!R176,'4.'!X176,'4.'!Y176)</f>
        <v>HAT-14-01-0380-038-Tordai-hasadek</v>
      </c>
      <c r="E46" s="55">
        <f>'4.'!AS176</f>
        <v>1</v>
      </c>
    </row>
    <row r="47" spans="1:5" ht="14.1" customHeight="1" x14ac:dyDescent="0.15">
      <c r="A47" s="651"/>
      <c r="B47" s="651"/>
      <c r="C47" s="175">
        <v>5</v>
      </c>
      <c r="D47" s="176" t="str">
        <f>CONCATENATE('4.'!J177,'4.'!R177,'4.'!X177,'4.'!Y177)</f>
        <v>HAT-14-01-0380-039-Tordai-hasadek</v>
      </c>
      <c r="E47" s="55">
        <f>'4.'!AS177</f>
        <v>1</v>
      </c>
    </row>
    <row r="48" spans="1:5" ht="14.1" customHeight="1" x14ac:dyDescent="0.15">
      <c r="A48" s="651"/>
      <c r="B48" s="651"/>
      <c r="C48" s="175">
        <v>6</v>
      </c>
      <c r="D48" s="176" t="str">
        <f>CONCATENATE('4.'!J178,'4.'!R178,'4.'!X178,'4.'!Y178)</f>
        <v>HAT-14-01-0380-040-Tordai-hasadek</v>
      </c>
      <c r="E48" s="55">
        <f>'4.'!AS178</f>
        <v>1</v>
      </c>
    </row>
    <row r="49" spans="1:5" ht="14.1" customHeight="1" x14ac:dyDescent="0.15">
      <c r="A49" s="651"/>
      <c r="B49" s="652"/>
      <c r="C49" s="175">
        <v>7</v>
      </c>
      <c r="D49" s="176" t="str">
        <f>CONCATENATE('4.'!J179,'4.'!R179,'4.'!X179,'4.'!Y179)</f>
        <v>HAT-14-01-0380-041-Tordai-hasadek</v>
      </c>
      <c r="E49" s="55">
        <f>'4.'!AS179</f>
        <v>1</v>
      </c>
    </row>
    <row r="50" spans="1:5" ht="14.1" customHeight="1" x14ac:dyDescent="0.15">
      <c r="A50" s="651"/>
      <c r="B50" s="650" t="s">
        <v>75</v>
      </c>
      <c r="C50" s="175">
        <v>1</v>
      </c>
      <c r="D50" s="176" t="str">
        <f>CONCATENATE('4.'!J200,'4.'!R200,'4.'!X200,'4.'!Y200)</f>
        <v>HAT-14-01-0380-042-kolozsvar-fellegvar</v>
      </c>
      <c r="E50" s="55">
        <f>'4.'!AS200</f>
        <v>1</v>
      </c>
    </row>
    <row r="51" spans="1:5" ht="14.1" customHeight="1" x14ac:dyDescent="0.15">
      <c r="A51" s="651"/>
      <c r="B51" s="651"/>
      <c r="C51" s="175">
        <v>2</v>
      </c>
      <c r="D51" s="176" t="str">
        <f>CONCATENATE('4.'!J201,'4.'!R201,'4.'!X201,'4.'!Y201)</f>
        <v>HAT-14-01-0380-043-kolozsvar-fellegvar</v>
      </c>
      <c r="E51" s="55">
        <f>'4.'!AS201</f>
        <v>1</v>
      </c>
    </row>
    <row r="52" spans="1:5" ht="14.1" customHeight="1" x14ac:dyDescent="0.15">
      <c r="A52" s="651"/>
      <c r="B52" s="651"/>
      <c r="C52" s="175">
        <v>3</v>
      </c>
      <c r="D52" s="176" t="str">
        <f>CONCATENATE('4.'!J202,'4.'!R202,'4.'!X202,'4.'!Y202)</f>
        <v>HAT-14-01-0380-044-kolozsvar-fellegvar</v>
      </c>
      <c r="E52" s="55">
        <f>'4.'!AS202</f>
        <v>1</v>
      </c>
    </row>
    <row r="53" spans="1:5" ht="14.1" customHeight="1" x14ac:dyDescent="0.15">
      <c r="A53" s="651"/>
      <c r="B53" s="651"/>
      <c r="C53" s="175">
        <v>4</v>
      </c>
      <c r="D53" s="176" t="str">
        <f>CONCATENATE('4.'!J203,'4.'!R203,'4.'!X203,'4.'!Y203)</f>
        <v>HAT-14-01-0380-045-kolozsvar-fellegvar</v>
      </c>
      <c r="E53" s="55">
        <f>'4.'!AS203</f>
        <v>1</v>
      </c>
    </row>
    <row r="54" spans="1:5" ht="14.1" customHeight="1" x14ac:dyDescent="0.15">
      <c r="A54" s="651"/>
      <c r="B54" s="651"/>
      <c r="C54" s="175">
        <v>5</v>
      </c>
      <c r="D54" s="176" t="str">
        <f>CONCATENATE('4.'!J204,'4.'!R204,'4.'!X204,'4.'!Y204)</f>
        <v>HAT-14-01-0380-046-kolozsvar-fellegvar</v>
      </c>
      <c r="E54" s="55">
        <f>'4.'!AS204</f>
        <v>1</v>
      </c>
    </row>
    <row r="55" spans="1:5" ht="14.1" customHeight="1" x14ac:dyDescent="0.15">
      <c r="A55" s="651"/>
      <c r="B55" s="651"/>
      <c r="C55" s="175">
        <v>6</v>
      </c>
      <c r="D55" s="176" t="str">
        <f>CONCATENATE('4.'!J205,'4.'!R205,'4.'!X205,'4.'!Y205)</f>
        <v>HAT-14-01-0380-047-kolozsvar-fellegvar</v>
      </c>
      <c r="E55" s="55">
        <f>'4.'!AS205</f>
        <v>1</v>
      </c>
    </row>
    <row r="56" spans="1:5" ht="14.1" customHeight="1" x14ac:dyDescent="0.15">
      <c r="A56" s="652"/>
      <c r="B56" s="652"/>
      <c r="C56" s="175">
        <v>7</v>
      </c>
      <c r="D56" s="176" t="str">
        <f>CONCATENATE('4.'!J206,'4.'!R206,'4.'!X206,'4.'!Y206)</f>
        <v>HAT-14-01-0380-048-kolozsvar-fellegvar</v>
      </c>
      <c r="E56" s="55">
        <f>'4.'!AS206</f>
        <v>1</v>
      </c>
    </row>
    <row r="57" spans="1:5" ht="14.1" customHeight="1" x14ac:dyDescent="0.15">
      <c r="A57" s="656">
        <f>'4.'!D211</f>
        <v>42134</v>
      </c>
      <c r="B57" s="650" t="s">
        <v>73</v>
      </c>
      <c r="C57" s="175">
        <v>1</v>
      </c>
      <c r="D57" s="176" t="str">
        <f>CONCATENATE('4.'!J230,'4.'!R230,'4.'!X230,'4.'!Y230)</f>
        <v>HAT-14-01-0380-049-korosfo-reformatus-templom</v>
      </c>
      <c r="E57" s="55">
        <f>'4.'!AS230</f>
        <v>1</v>
      </c>
    </row>
    <row r="58" spans="1:5" ht="14.1" customHeight="1" x14ac:dyDescent="0.15">
      <c r="A58" s="651"/>
      <c r="B58" s="651"/>
      <c r="C58" s="175">
        <v>2</v>
      </c>
      <c r="D58" s="176" t="str">
        <f>CONCATENATE('4.'!J231,'4.'!R231,'4.'!X231,'4.'!Y231)</f>
        <v>HAT-14-01-0380-050-korosfo-reformatus-templom</v>
      </c>
      <c r="E58" s="55">
        <f>'4.'!AS231</f>
        <v>1</v>
      </c>
    </row>
    <row r="59" spans="1:5" ht="14.1" customHeight="1" x14ac:dyDescent="0.15">
      <c r="A59" s="651"/>
      <c r="B59" s="651"/>
      <c r="C59" s="175">
        <v>3</v>
      </c>
      <c r="D59" s="176" t="str">
        <f>CONCATENATE('4.'!J232,'4.'!R232,'4.'!X232,'4.'!Y232)</f>
        <v>HAT-14-01-0380-051-korosfo-reformatus-templom</v>
      </c>
      <c r="E59" s="55">
        <f>'4.'!AS232</f>
        <v>1</v>
      </c>
    </row>
    <row r="60" spans="1:5" ht="14.1" customHeight="1" x14ac:dyDescent="0.15">
      <c r="A60" s="651"/>
      <c r="B60" s="651"/>
      <c r="C60" s="175">
        <v>4</v>
      </c>
      <c r="D60" s="176" t="str">
        <f>CONCATENATE('4.'!J233,'4.'!R233,'4.'!X233,'4.'!Y233)</f>
        <v>HAT-14-01-0380-052-korosfo-reformatus-templom</v>
      </c>
      <c r="E60" s="55">
        <f>'4.'!AS233</f>
        <v>1</v>
      </c>
    </row>
    <row r="61" spans="1:5" ht="14.1" customHeight="1" x14ac:dyDescent="0.15">
      <c r="A61" s="651"/>
      <c r="B61" s="651"/>
      <c r="C61" s="175">
        <v>5</v>
      </c>
      <c r="D61" s="176" t="str">
        <f>CONCATENATE('4.'!J234,'4.'!R234,'4.'!X234,'4.'!Y234)</f>
        <v>HAT-14-01-0380-053-korosfo-reformatus-templom</v>
      </c>
      <c r="E61" s="55">
        <f>'4.'!AS234</f>
        <v>1</v>
      </c>
    </row>
    <row r="62" spans="1:5" ht="14.1" customHeight="1" x14ac:dyDescent="0.15">
      <c r="A62" s="651"/>
      <c r="B62" s="651"/>
      <c r="C62" s="175">
        <v>6</v>
      </c>
      <c r="D62" s="176" t="str">
        <f>CONCATENATE('4.'!J235,'4.'!R235,'4.'!X235,'4.'!Y235)</f>
        <v>HAT-14-01-0380-054-korosfo-reformatus-templom</v>
      </c>
      <c r="E62" s="55">
        <f>'4.'!AS235</f>
        <v>1</v>
      </c>
    </row>
    <row r="63" spans="1:5" ht="14.1" customHeight="1" x14ac:dyDescent="0.15">
      <c r="A63" s="651"/>
      <c r="B63" s="652"/>
      <c r="C63" s="175">
        <v>7</v>
      </c>
      <c r="D63" s="176" t="str">
        <f>CONCATENATE('4.'!J236,'4.'!R236,'4.'!X236,'4.'!Y236)</f>
        <v>HAT-14-01-0380-055-korosfo-reformatus-templom</v>
      </c>
      <c r="E63" s="55">
        <f>'4.'!AS236</f>
        <v>1</v>
      </c>
    </row>
    <row r="64" spans="1:5" ht="14.1" customHeight="1" x14ac:dyDescent="0.15">
      <c r="A64" s="651"/>
      <c r="B64" s="650" t="s">
        <v>74</v>
      </c>
      <c r="C64" s="175">
        <v>1</v>
      </c>
      <c r="D64" s="176" t="str">
        <f>CONCATENATE('4.'!J257,'4.'!R257,'4.'!X257,'4.'!Y257)</f>
        <v>HAT-14-01-0380-056-romai-katolikus-bazilika-kertje</v>
      </c>
      <c r="E64" s="55">
        <f>'4.'!AS257</f>
        <v>1</v>
      </c>
    </row>
    <row r="65" spans="1:5" ht="14.1" customHeight="1" x14ac:dyDescent="0.15">
      <c r="A65" s="651"/>
      <c r="B65" s="651"/>
      <c r="C65" s="175">
        <v>2</v>
      </c>
      <c r="D65" s="176" t="str">
        <f>CONCATENATE('4.'!J258,'4.'!R258,'4.'!X258,'4.'!Y258)</f>
        <v>HAT-14-01-0380-057-romai-katolikus-bazilika</v>
      </c>
      <c r="E65" s="55">
        <f>'4.'!AS258</f>
        <v>1</v>
      </c>
    </row>
    <row r="66" spans="1:5" ht="14.1" customHeight="1" x14ac:dyDescent="0.15">
      <c r="A66" s="651"/>
      <c r="B66" s="651"/>
      <c r="C66" s="175">
        <v>3</v>
      </c>
      <c r="D66" s="176" t="str">
        <f>CONCATENATE('4.'!J259,'4.'!R259,'4.'!X259,'4.'!Y259)</f>
        <v>HAT-14-01-0380-058-romai-katolikus-bazilika</v>
      </c>
      <c r="E66" s="55">
        <f>'4.'!AS259</f>
        <v>1</v>
      </c>
    </row>
    <row r="67" spans="1:5" ht="14.1" customHeight="1" x14ac:dyDescent="0.15">
      <c r="A67" s="651"/>
      <c r="B67" s="651"/>
      <c r="C67" s="175">
        <v>4</v>
      </c>
      <c r="D67" s="176" t="str">
        <f>CONCATENATE('4.'!J260,'4.'!R260,'4.'!X260,'4.'!Y260)</f>
        <v>HAT-14-01-0380-059-romai-katolikus-bazilika</v>
      </c>
      <c r="E67" s="55">
        <f>'4.'!AS260</f>
        <v>1</v>
      </c>
    </row>
    <row r="68" spans="1:5" ht="14.1" customHeight="1" x14ac:dyDescent="0.15">
      <c r="A68" s="651"/>
      <c r="B68" s="651"/>
      <c r="C68" s="175">
        <v>5</v>
      </c>
      <c r="D68" s="176" t="str">
        <f>CONCATENATE('4.'!J261,'4.'!R261,'4.'!X261,'4.'!Y261)</f>
        <v>HAT-14-01-0380-060-romai-katolikus-bazilika</v>
      </c>
      <c r="E68" s="55">
        <f>'4.'!AS261</f>
        <v>1</v>
      </c>
    </row>
    <row r="69" spans="1:5" ht="14.1" customHeight="1" x14ac:dyDescent="0.15">
      <c r="A69" s="651"/>
      <c r="B69" s="651"/>
      <c r="C69" s="175">
        <v>6</v>
      </c>
      <c r="D69" s="176" t="str">
        <f>CONCATENATE('4.'!J262,'4.'!R262,'4.'!X262,'4.'!Y262)</f>
        <v>HAT-14-01-0380-061-romai-katolikus-bazilika</v>
      </c>
      <c r="E69" s="55">
        <f>'4.'!AS262</f>
        <v>1</v>
      </c>
    </row>
    <row r="70" spans="1:5" ht="14.1" customHeight="1" x14ac:dyDescent="0.15">
      <c r="A70" s="651"/>
      <c r="B70" s="652"/>
      <c r="C70" s="175">
        <v>7</v>
      </c>
      <c r="D70" s="176" t="str">
        <f>CONCATENATE('4.'!J263,'4.'!R263,'4.'!X263,'4.'!Y263)</f>
        <v>HAT-14-01-0380-062-romai-katolikus-bazilika</v>
      </c>
      <c r="E70" s="55">
        <f>'4.'!AS263</f>
        <v>1</v>
      </c>
    </row>
    <row r="71" spans="1:5" ht="14.1" customHeight="1" x14ac:dyDescent="0.15">
      <c r="A71" s="651"/>
      <c r="B71" s="650" t="s">
        <v>75</v>
      </c>
      <c r="C71" s="175">
        <v>1</v>
      </c>
      <c r="D71" s="176" t="str">
        <f>CONCATENATE('4.'!J284,'4.'!R284,'4.'!X284,'4.'!Y284)</f>
        <v>HAT-14-01-0380--</v>
      </c>
      <c r="E71" s="55">
        <f>'4.'!AS284</f>
        <v>0</v>
      </c>
    </row>
    <row r="72" spans="1:5" ht="14.1" customHeight="1" x14ac:dyDescent="0.15">
      <c r="A72" s="651"/>
      <c r="B72" s="651"/>
      <c r="C72" s="175">
        <v>2</v>
      </c>
      <c r="D72" s="176" t="str">
        <f>CONCATENATE('4.'!J285,'4.'!R285,'4.'!X285,'4.'!Y285)</f>
        <v>HAT-14-01-0380--</v>
      </c>
      <c r="E72" s="55">
        <f>'4.'!AS285</f>
        <v>0</v>
      </c>
    </row>
    <row r="73" spans="1:5" ht="14.1" customHeight="1" x14ac:dyDescent="0.15">
      <c r="A73" s="651"/>
      <c r="B73" s="651"/>
      <c r="C73" s="175">
        <v>3</v>
      </c>
      <c r="D73" s="176" t="str">
        <f>CONCATENATE('4.'!J286,'4.'!R286,'4.'!X286,'4.'!Y286)</f>
        <v>HAT-14-01-0380--</v>
      </c>
      <c r="E73" s="55">
        <f>'4.'!AS286</f>
        <v>0</v>
      </c>
    </row>
    <row r="74" spans="1:5" ht="14.1" customHeight="1" x14ac:dyDescent="0.15">
      <c r="A74" s="651"/>
      <c r="B74" s="651"/>
      <c r="C74" s="175">
        <v>4</v>
      </c>
      <c r="D74" s="176" t="str">
        <f>CONCATENATE('4.'!J287,'4.'!R287,'4.'!X287,'4.'!Y287)</f>
        <v>HAT-14-01-0380--</v>
      </c>
      <c r="E74" s="55">
        <f>'4.'!AS287</f>
        <v>0</v>
      </c>
    </row>
    <row r="75" spans="1:5" ht="14.1" customHeight="1" x14ac:dyDescent="0.15">
      <c r="A75" s="651"/>
      <c r="B75" s="651"/>
      <c r="C75" s="175">
        <v>5</v>
      </c>
      <c r="D75" s="176" t="str">
        <f>CONCATENATE('4.'!J288,'4.'!R288,'4.'!X288,'4.'!Y288)</f>
        <v>HAT-14-01-0380--</v>
      </c>
      <c r="E75" s="55">
        <f>'4.'!AS288</f>
        <v>0</v>
      </c>
    </row>
    <row r="76" spans="1:5" ht="14.1" customHeight="1" x14ac:dyDescent="0.15">
      <c r="A76" s="651"/>
      <c r="B76" s="651"/>
      <c r="C76" s="175">
        <v>6</v>
      </c>
      <c r="D76" s="176" t="str">
        <f>CONCATENATE('4.'!J289,'4.'!R289,'4.'!X289,'4.'!Y289)</f>
        <v>HAT-14-01-0380--</v>
      </c>
      <c r="E76" s="55">
        <f>'4.'!AS289</f>
        <v>0</v>
      </c>
    </row>
    <row r="77" spans="1:5" ht="14.1" customHeight="1" x14ac:dyDescent="0.15">
      <c r="A77" s="652"/>
      <c r="B77" s="652"/>
      <c r="C77" s="175">
        <v>7</v>
      </c>
      <c r="D77" s="176" t="str">
        <f>CONCATENATE('4.'!J290,'4.'!R290,'4.'!X290,'4.'!Y290)</f>
        <v>HAT-14-01-0380--</v>
      </c>
      <c r="E77" s="55">
        <f>'4.'!AS290</f>
        <v>0</v>
      </c>
    </row>
    <row r="78" spans="1:5" ht="14.1" customHeight="1" x14ac:dyDescent="0.15">
      <c r="A78" s="656" t="str">
        <f>'4.'!D295</f>
        <v>-</v>
      </c>
      <c r="B78" s="650" t="s">
        <v>73</v>
      </c>
      <c r="C78" s="175">
        <v>1</v>
      </c>
      <c r="D78" s="176" t="str">
        <f>CONCATENATE('4.'!J314,'4.'!R314,'4.'!X314,'4.'!Y314)</f>
        <v>HAT-14-01-0380--</v>
      </c>
      <c r="E78" s="55">
        <f>'4.'!AS314</f>
        <v>0</v>
      </c>
    </row>
    <row r="79" spans="1:5" ht="14.1" customHeight="1" x14ac:dyDescent="0.15">
      <c r="A79" s="651"/>
      <c r="B79" s="651"/>
      <c r="C79" s="175">
        <v>2</v>
      </c>
      <c r="D79" s="176" t="str">
        <f>CONCATENATE('4.'!J315,'4.'!R315,'4.'!X315,'4.'!Y315)</f>
        <v>HAT-14-01-0380--</v>
      </c>
      <c r="E79" s="55">
        <f>'4.'!AS315</f>
        <v>0</v>
      </c>
    </row>
    <row r="80" spans="1:5" ht="14.1" customHeight="1" x14ac:dyDescent="0.15">
      <c r="A80" s="651"/>
      <c r="B80" s="651"/>
      <c r="C80" s="175">
        <v>3</v>
      </c>
      <c r="D80" s="176" t="str">
        <f>CONCATENATE('4.'!J316,'4.'!R316,'4.'!X316,'4.'!Y316)</f>
        <v>HAT-14-01-0380--</v>
      </c>
      <c r="E80" s="55">
        <f>'4.'!AS316</f>
        <v>0</v>
      </c>
    </row>
    <row r="81" spans="1:5" ht="14.1" customHeight="1" x14ac:dyDescent="0.15">
      <c r="A81" s="651"/>
      <c r="B81" s="651"/>
      <c r="C81" s="175">
        <v>4</v>
      </c>
      <c r="D81" s="176" t="str">
        <f>CONCATENATE('4.'!J317,'4.'!R317,'4.'!X317,'4.'!Y317)</f>
        <v>HAT-14-01-0380--</v>
      </c>
      <c r="E81" s="55">
        <f>'4.'!AS317</f>
        <v>0</v>
      </c>
    </row>
    <row r="82" spans="1:5" ht="14.1" customHeight="1" x14ac:dyDescent="0.15">
      <c r="A82" s="651"/>
      <c r="B82" s="651"/>
      <c r="C82" s="175">
        <v>5</v>
      </c>
      <c r="D82" s="176" t="str">
        <f>CONCATENATE('4.'!J318,'4.'!R318,'4.'!X318,'4.'!Y318)</f>
        <v>HAT-14-01-0380--</v>
      </c>
      <c r="E82" s="55">
        <f>'4.'!AS318</f>
        <v>0</v>
      </c>
    </row>
    <row r="83" spans="1:5" ht="14.1" customHeight="1" x14ac:dyDescent="0.15">
      <c r="A83" s="651"/>
      <c r="B83" s="651"/>
      <c r="C83" s="175">
        <v>6</v>
      </c>
      <c r="D83" s="176" t="str">
        <f>CONCATENATE('4.'!J319,'4.'!R319,'4.'!X319,'4.'!Y319)</f>
        <v>HAT-14-01-0380--</v>
      </c>
      <c r="E83" s="55">
        <f>'4.'!AS319</f>
        <v>0</v>
      </c>
    </row>
    <row r="84" spans="1:5" ht="14.1" customHeight="1" x14ac:dyDescent="0.15">
      <c r="A84" s="651"/>
      <c r="B84" s="652"/>
      <c r="C84" s="175">
        <v>7</v>
      </c>
      <c r="D84" s="176" t="str">
        <f>CONCATENATE('4.'!J320,'4.'!R320,'4.'!X320,'4.'!Y320)</f>
        <v>HAT-14-01-0380--</v>
      </c>
      <c r="E84" s="55">
        <f>'4.'!AS320</f>
        <v>0</v>
      </c>
    </row>
    <row r="85" spans="1:5" ht="14.1" customHeight="1" x14ac:dyDescent="0.15">
      <c r="A85" s="651"/>
      <c r="B85" s="650" t="s">
        <v>74</v>
      </c>
      <c r="C85" s="175">
        <v>1</v>
      </c>
      <c r="D85" s="176" t="str">
        <f>CONCATENATE('4.'!J341,'4.'!R341,'4.'!X341,'4.'!Y341)</f>
        <v>HAT-14-01-0380--</v>
      </c>
      <c r="E85" s="55">
        <f>'4.'!AS341</f>
        <v>0</v>
      </c>
    </row>
    <row r="86" spans="1:5" ht="14.1" customHeight="1" x14ac:dyDescent="0.15">
      <c r="A86" s="651"/>
      <c r="B86" s="651"/>
      <c r="C86" s="175">
        <v>2</v>
      </c>
      <c r="D86" s="176" t="str">
        <f>CONCATENATE('4.'!J342,'4.'!R342,'4.'!X342,'4.'!Y342)</f>
        <v>HAT-14-01-0380--</v>
      </c>
      <c r="E86" s="55">
        <f>'4.'!AS342</f>
        <v>0</v>
      </c>
    </row>
    <row r="87" spans="1:5" ht="14.1" customHeight="1" x14ac:dyDescent="0.15">
      <c r="A87" s="651"/>
      <c r="B87" s="651"/>
      <c r="C87" s="175">
        <v>3</v>
      </c>
      <c r="D87" s="176" t="str">
        <f>CONCATENATE('4.'!J343,'4.'!R343,'4.'!X343,'4.'!Y343)</f>
        <v>HAT-14-01-0380--</v>
      </c>
      <c r="E87" s="55">
        <f>'4.'!AS343</f>
        <v>0</v>
      </c>
    </row>
    <row r="88" spans="1:5" ht="14.1" customHeight="1" x14ac:dyDescent="0.15">
      <c r="A88" s="651"/>
      <c r="B88" s="651"/>
      <c r="C88" s="175">
        <v>4</v>
      </c>
      <c r="D88" s="176" t="str">
        <f>CONCATENATE('4.'!J344,'4.'!R344,'4.'!X344,'4.'!Y344)</f>
        <v>HAT-14-01-0380--</v>
      </c>
      <c r="E88" s="55">
        <f>'4.'!AS344</f>
        <v>0</v>
      </c>
    </row>
    <row r="89" spans="1:5" ht="14.1" customHeight="1" x14ac:dyDescent="0.15">
      <c r="A89" s="651"/>
      <c r="B89" s="651"/>
      <c r="C89" s="175">
        <v>5</v>
      </c>
      <c r="D89" s="176" t="str">
        <f>CONCATENATE('4.'!J345,'4.'!R345,'4.'!X345,'4.'!Y345)</f>
        <v>HAT-14-01-0380--</v>
      </c>
      <c r="E89" s="55">
        <f>'4.'!AS345</f>
        <v>0</v>
      </c>
    </row>
    <row r="90" spans="1:5" ht="14.1" customHeight="1" x14ac:dyDescent="0.15">
      <c r="A90" s="651"/>
      <c r="B90" s="651"/>
      <c r="C90" s="175">
        <v>6</v>
      </c>
      <c r="D90" s="176" t="str">
        <f>CONCATENATE('4.'!J346,'4.'!R346,'4.'!X346,'4.'!Y346)</f>
        <v>HAT-14-01-0380--</v>
      </c>
      <c r="E90" s="55">
        <f>'4.'!AS346</f>
        <v>0</v>
      </c>
    </row>
    <row r="91" spans="1:5" ht="14.1" customHeight="1" x14ac:dyDescent="0.15">
      <c r="A91" s="651"/>
      <c r="B91" s="652"/>
      <c r="C91" s="175">
        <v>7</v>
      </c>
      <c r="D91" s="176" t="str">
        <f>CONCATENATE('4.'!J347,'4.'!R347,'4.'!X347,'4.'!Y347)</f>
        <v>HAT-14-01-0380--</v>
      </c>
      <c r="E91" s="55">
        <f>'4.'!AS347</f>
        <v>0</v>
      </c>
    </row>
    <row r="92" spans="1:5" ht="14.1" customHeight="1" x14ac:dyDescent="0.15">
      <c r="A92" s="651"/>
      <c r="B92" s="650" t="s">
        <v>75</v>
      </c>
      <c r="C92" s="175">
        <v>1</v>
      </c>
      <c r="D92" s="176" t="str">
        <f>CONCATENATE('4.'!J368,'4.'!R368,'4.'!X368,'4.'!Y368)</f>
        <v>HAT-14-01-0380--</v>
      </c>
      <c r="E92" s="55">
        <f>'4.'!AS368</f>
        <v>0</v>
      </c>
    </row>
    <row r="93" spans="1:5" ht="14.1" customHeight="1" x14ac:dyDescent="0.15">
      <c r="A93" s="651"/>
      <c r="B93" s="651"/>
      <c r="C93" s="175">
        <v>2</v>
      </c>
      <c r="D93" s="176" t="str">
        <f>CONCATENATE('4.'!J369,'4.'!R369,'4.'!X369,'4.'!Y369)</f>
        <v>HAT-14-01-0380--</v>
      </c>
      <c r="E93" s="55">
        <f>'4.'!AS369</f>
        <v>0</v>
      </c>
    </row>
    <row r="94" spans="1:5" ht="14.1" customHeight="1" x14ac:dyDescent="0.15">
      <c r="A94" s="651"/>
      <c r="B94" s="651"/>
      <c r="C94" s="175">
        <v>3</v>
      </c>
      <c r="D94" s="176" t="str">
        <f>CONCATENATE('4.'!J370,'4.'!R370,'4.'!X370,'4.'!Y370)</f>
        <v>HAT-14-01-0380--</v>
      </c>
      <c r="E94" s="55">
        <f>'4.'!AS370</f>
        <v>0</v>
      </c>
    </row>
    <row r="95" spans="1:5" ht="14.1" customHeight="1" x14ac:dyDescent="0.15">
      <c r="A95" s="651"/>
      <c r="B95" s="651"/>
      <c r="C95" s="175">
        <v>4</v>
      </c>
      <c r="D95" s="176" t="str">
        <f>CONCATENATE('4.'!J371,'4.'!R371,'4.'!X371,'4.'!Y371)</f>
        <v>HAT-14-01-0380--</v>
      </c>
      <c r="E95" s="55">
        <f>'4.'!AS371</f>
        <v>0</v>
      </c>
    </row>
    <row r="96" spans="1:5" ht="14.1" customHeight="1" x14ac:dyDescent="0.15">
      <c r="A96" s="651"/>
      <c r="B96" s="651"/>
      <c r="C96" s="175">
        <v>5</v>
      </c>
      <c r="D96" s="176" t="str">
        <f>CONCATENATE('4.'!J372,'4.'!R372,'4.'!X372,'4.'!Y372)</f>
        <v>HAT-14-01-0380--</v>
      </c>
      <c r="E96" s="55">
        <f>'4.'!AS372</f>
        <v>0</v>
      </c>
    </row>
    <row r="97" spans="1:5" ht="14.1" customHeight="1" x14ac:dyDescent="0.15">
      <c r="A97" s="651"/>
      <c r="B97" s="651"/>
      <c r="C97" s="175">
        <v>6</v>
      </c>
      <c r="D97" s="176" t="str">
        <f>CONCATENATE('4.'!J373,'4.'!R373,'4.'!X373,'4.'!Y373)</f>
        <v>HAT-14-01-0380--</v>
      </c>
      <c r="E97" s="55">
        <f>'4.'!AS373</f>
        <v>0</v>
      </c>
    </row>
    <row r="98" spans="1:5" ht="14.1" customHeight="1" x14ac:dyDescent="0.15">
      <c r="A98" s="652"/>
      <c r="B98" s="652"/>
      <c r="C98" s="175">
        <v>7</v>
      </c>
      <c r="D98" s="176" t="str">
        <f>CONCATENATE('4.'!J374,'4.'!R374,'4.'!X374,'4.'!Y374)</f>
        <v>HAT-14-01-0380--</v>
      </c>
      <c r="E98" s="55">
        <f>'4.'!AS374</f>
        <v>0</v>
      </c>
    </row>
    <row r="99" spans="1:5" ht="14.1" customHeight="1" x14ac:dyDescent="0.15">
      <c r="A99" s="656" t="str">
        <f>'4.'!D379</f>
        <v>-</v>
      </c>
      <c r="B99" s="650" t="s">
        <v>73</v>
      </c>
      <c r="C99" s="175">
        <v>1</v>
      </c>
      <c r="D99" s="176" t="str">
        <f>CONCATENATE('4.'!J398,'4.'!R398,'4.'!X398,'4.'!Y398)</f>
        <v>HAT-14-01-0380--</v>
      </c>
      <c r="E99" s="55">
        <f>'4.'!AS398</f>
        <v>0</v>
      </c>
    </row>
    <row r="100" spans="1:5" ht="14.1" customHeight="1" x14ac:dyDescent="0.15">
      <c r="A100" s="651"/>
      <c r="B100" s="651"/>
      <c r="C100" s="175">
        <v>2</v>
      </c>
      <c r="D100" s="176" t="str">
        <f>CONCATENATE('4.'!J399,'4.'!R399,'4.'!X399,'4.'!Y399)</f>
        <v>HAT-14-01-0380--</v>
      </c>
      <c r="E100" s="55">
        <f>'4.'!AS399</f>
        <v>0</v>
      </c>
    </row>
    <row r="101" spans="1:5" ht="14.1" customHeight="1" x14ac:dyDescent="0.15">
      <c r="A101" s="651"/>
      <c r="B101" s="651"/>
      <c r="C101" s="175">
        <v>3</v>
      </c>
      <c r="D101" s="176" t="str">
        <f>CONCATENATE('4.'!J400,'4.'!R400,'4.'!X400,'4.'!Y400)</f>
        <v>HAT-14-01-0380--</v>
      </c>
      <c r="E101" s="55">
        <f>'4.'!AS400</f>
        <v>0</v>
      </c>
    </row>
    <row r="102" spans="1:5" ht="14.1" customHeight="1" x14ac:dyDescent="0.15">
      <c r="A102" s="651"/>
      <c r="B102" s="651"/>
      <c r="C102" s="175">
        <v>4</v>
      </c>
      <c r="D102" s="176" t="str">
        <f>CONCATENATE('4.'!J401,'4.'!R401,'4.'!X401,'4.'!Y401)</f>
        <v>HAT-14-01-0380--</v>
      </c>
      <c r="E102" s="55">
        <f>'4.'!AS401</f>
        <v>0</v>
      </c>
    </row>
    <row r="103" spans="1:5" ht="14.1" customHeight="1" x14ac:dyDescent="0.15">
      <c r="A103" s="651"/>
      <c r="B103" s="651"/>
      <c r="C103" s="175">
        <v>5</v>
      </c>
      <c r="D103" s="176" t="str">
        <f>CONCATENATE('4.'!J402,'4.'!R402,'4.'!X402,'4.'!Y402)</f>
        <v>HAT-14-01-0380--</v>
      </c>
      <c r="E103" s="55">
        <f>'4.'!AS402</f>
        <v>0</v>
      </c>
    </row>
    <row r="104" spans="1:5" ht="14.1" customHeight="1" x14ac:dyDescent="0.15">
      <c r="A104" s="651"/>
      <c r="B104" s="651"/>
      <c r="C104" s="175">
        <v>6</v>
      </c>
      <c r="D104" s="176" t="str">
        <f>CONCATENATE('4.'!J403,'4.'!R403,'4.'!X403,'4.'!Y403)</f>
        <v>HAT-14-01-0380--</v>
      </c>
      <c r="E104" s="55">
        <f>'4.'!AS403</f>
        <v>0</v>
      </c>
    </row>
    <row r="105" spans="1:5" ht="14.1" customHeight="1" x14ac:dyDescent="0.15">
      <c r="A105" s="651"/>
      <c r="B105" s="652"/>
      <c r="C105" s="175">
        <v>7</v>
      </c>
      <c r="D105" s="176" t="str">
        <f>CONCATENATE('4.'!J404,'4.'!R404,'4.'!X404,'4.'!Y404)</f>
        <v>HAT-14-01-0380--</v>
      </c>
      <c r="E105" s="55">
        <f>'4.'!AS404</f>
        <v>0</v>
      </c>
    </row>
    <row r="106" spans="1:5" ht="14.1" customHeight="1" x14ac:dyDescent="0.15">
      <c r="A106" s="651"/>
      <c r="B106" s="650" t="s">
        <v>74</v>
      </c>
      <c r="C106" s="175">
        <v>1</v>
      </c>
      <c r="D106" s="176" t="str">
        <f>CONCATENATE('4.'!J425,'4.'!R425,'4.'!X425,'4.'!Y425)</f>
        <v>HAT-14-01-0380--</v>
      </c>
      <c r="E106" s="55">
        <f>'4.'!AS425</f>
        <v>0</v>
      </c>
    </row>
    <row r="107" spans="1:5" ht="14.1" customHeight="1" x14ac:dyDescent="0.15">
      <c r="A107" s="651"/>
      <c r="B107" s="651"/>
      <c r="C107" s="175">
        <v>2</v>
      </c>
      <c r="D107" s="176" t="str">
        <f>CONCATENATE('4.'!J426,'4.'!R426,'4.'!X426,'4.'!Y426)</f>
        <v>HAT-14-01-0380--</v>
      </c>
      <c r="E107" s="55">
        <f>'4.'!AS426</f>
        <v>0</v>
      </c>
    </row>
    <row r="108" spans="1:5" ht="14.1" customHeight="1" x14ac:dyDescent="0.15">
      <c r="A108" s="651"/>
      <c r="B108" s="651"/>
      <c r="C108" s="175">
        <v>3</v>
      </c>
      <c r="D108" s="176" t="str">
        <f>CONCATENATE('4.'!J427,'4.'!R427,'4.'!X427,'4.'!Y427)</f>
        <v>HAT-14-01-0380--</v>
      </c>
      <c r="E108" s="55">
        <f>'4.'!AS427</f>
        <v>0</v>
      </c>
    </row>
    <row r="109" spans="1:5" ht="14.1" customHeight="1" x14ac:dyDescent="0.15">
      <c r="A109" s="651"/>
      <c r="B109" s="651"/>
      <c r="C109" s="175">
        <v>4</v>
      </c>
      <c r="D109" s="176" t="str">
        <f>CONCATENATE('4.'!J428,'4.'!R428,'4.'!X428,'4.'!Y428)</f>
        <v>HAT-14-01-0380--</v>
      </c>
      <c r="E109" s="55">
        <f>'4.'!AS428</f>
        <v>0</v>
      </c>
    </row>
    <row r="110" spans="1:5" ht="14.1" customHeight="1" x14ac:dyDescent="0.15">
      <c r="A110" s="651"/>
      <c r="B110" s="651"/>
      <c r="C110" s="175">
        <v>5</v>
      </c>
      <c r="D110" s="176" t="str">
        <f>CONCATENATE('4.'!J429,'4.'!R429,'4.'!X429,'4.'!Y429)</f>
        <v>HAT-14-01-0380--</v>
      </c>
      <c r="E110" s="55">
        <f>'4.'!AS429</f>
        <v>0</v>
      </c>
    </row>
    <row r="111" spans="1:5" ht="14.1" customHeight="1" x14ac:dyDescent="0.15">
      <c r="A111" s="651"/>
      <c r="B111" s="651"/>
      <c r="C111" s="175">
        <v>6</v>
      </c>
      <c r="D111" s="176" t="str">
        <f>CONCATENATE('4.'!J430,'4.'!R430,'4.'!X430,'4.'!Y430)</f>
        <v>HAT-14-01-0380--</v>
      </c>
      <c r="E111" s="55">
        <f>'4.'!AS430</f>
        <v>0</v>
      </c>
    </row>
    <row r="112" spans="1:5" ht="14.1" customHeight="1" x14ac:dyDescent="0.15">
      <c r="A112" s="651"/>
      <c r="B112" s="652"/>
      <c r="C112" s="175">
        <v>7</v>
      </c>
      <c r="D112" s="176" t="str">
        <f>CONCATENATE('4.'!J431,'4.'!R431,'4.'!X431,'4.'!Y431)</f>
        <v>HAT-14-01-0380--</v>
      </c>
      <c r="E112" s="55">
        <f>'4.'!AS431</f>
        <v>0</v>
      </c>
    </row>
    <row r="113" spans="1:5" ht="14.1" customHeight="1" x14ac:dyDescent="0.15">
      <c r="A113" s="651"/>
      <c r="B113" s="650" t="s">
        <v>75</v>
      </c>
      <c r="C113" s="175">
        <v>1</v>
      </c>
      <c r="D113" s="176" t="str">
        <f>CONCATENATE('4.'!J452,'4.'!R452,'4.'!X452,'4.'!Y452)</f>
        <v>HAT-14-01-0380--</v>
      </c>
      <c r="E113" s="55">
        <f>'4.'!AS452</f>
        <v>0</v>
      </c>
    </row>
    <row r="114" spans="1:5" ht="14.1" customHeight="1" x14ac:dyDescent="0.15">
      <c r="A114" s="651"/>
      <c r="B114" s="651"/>
      <c r="C114" s="175">
        <v>2</v>
      </c>
      <c r="D114" s="176" t="str">
        <f>CONCATENATE('4.'!J453,'4.'!R453,'4.'!X453,'4.'!Y453)</f>
        <v>HAT-14-01-0380--</v>
      </c>
      <c r="E114" s="55">
        <f>'4.'!AS453</f>
        <v>0</v>
      </c>
    </row>
    <row r="115" spans="1:5" ht="14.1" customHeight="1" x14ac:dyDescent="0.15">
      <c r="A115" s="651"/>
      <c r="B115" s="651"/>
      <c r="C115" s="175">
        <v>3</v>
      </c>
      <c r="D115" s="176" t="str">
        <f>CONCATENATE('4.'!J454,'4.'!R454,'4.'!X454,'4.'!Y454)</f>
        <v>HAT-14-01-0380--</v>
      </c>
      <c r="E115" s="55">
        <f>'4.'!AS454</f>
        <v>0</v>
      </c>
    </row>
    <row r="116" spans="1:5" ht="14.1" customHeight="1" x14ac:dyDescent="0.15">
      <c r="A116" s="651"/>
      <c r="B116" s="651"/>
      <c r="C116" s="175">
        <v>4</v>
      </c>
      <c r="D116" s="176" t="str">
        <f>CONCATENATE('4.'!J455,'4.'!R455,'4.'!X455,'4.'!Y455)</f>
        <v>HAT-14-01-0380--</v>
      </c>
      <c r="E116" s="55">
        <f>'4.'!AS455</f>
        <v>0</v>
      </c>
    </row>
    <row r="117" spans="1:5" ht="14.1" customHeight="1" x14ac:dyDescent="0.15">
      <c r="A117" s="651"/>
      <c r="B117" s="651"/>
      <c r="C117" s="175">
        <v>5</v>
      </c>
      <c r="D117" s="176" t="str">
        <f>CONCATENATE('4.'!J456,'4.'!R456,'4.'!X456,'4.'!Y456)</f>
        <v>HAT-14-01-0380--</v>
      </c>
      <c r="E117" s="55">
        <f>'4.'!AS456</f>
        <v>0</v>
      </c>
    </row>
    <row r="118" spans="1:5" ht="14.1" customHeight="1" x14ac:dyDescent="0.15">
      <c r="A118" s="651"/>
      <c r="B118" s="651"/>
      <c r="C118" s="175">
        <v>6</v>
      </c>
      <c r="D118" s="176" t="str">
        <f>CONCATENATE('4.'!J457,'4.'!R457,'4.'!X457,'4.'!Y457)</f>
        <v>HAT-14-01-0380--</v>
      </c>
      <c r="E118" s="55">
        <f>'4.'!AS457</f>
        <v>0</v>
      </c>
    </row>
    <row r="119" spans="1:5" ht="14.1" customHeight="1" x14ac:dyDescent="0.15">
      <c r="A119" s="652"/>
      <c r="B119" s="652"/>
      <c r="C119" s="175">
        <v>7</v>
      </c>
      <c r="D119" s="176" t="str">
        <f>CONCATENATE('4.'!J458,'4.'!R458,'4.'!X458,'4.'!Y458)</f>
        <v>HAT-14-01-0380--</v>
      </c>
      <c r="E119" s="55">
        <f>'4.'!AS458</f>
        <v>0</v>
      </c>
    </row>
    <row r="120" spans="1:5" ht="14.1" customHeight="1" x14ac:dyDescent="0.15">
      <c r="A120" s="656" t="str">
        <f>'4.'!D463</f>
        <v>-</v>
      </c>
      <c r="B120" s="650" t="s">
        <v>73</v>
      </c>
      <c r="C120" s="175">
        <v>1</v>
      </c>
      <c r="D120" s="176" t="str">
        <f>CONCATENATE('4.'!J482,'4.'!R482,'4.'!X482,'4.'!Y482)</f>
        <v>HAT-14-01-0380--</v>
      </c>
      <c r="E120" s="55">
        <f>'4.'!AS482</f>
        <v>0</v>
      </c>
    </row>
    <row r="121" spans="1:5" ht="14.1" customHeight="1" x14ac:dyDescent="0.15">
      <c r="A121" s="651"/>
      <c r="B121" s="651"/>
      <c r="C121" s="175">
        <v>2</v>
      </c>
      <c r="D121" s="176" t="str">
        <f>CONCATENATE('4.'!J483,'4.'!R483,'4.'!X483,'4.'!Y483)</f>
        <v>HAT-14-01-0380--</v>
      </c>
      <c r="E121" s="55">
        <f>'4.'!AS483</f>
        <v>0</v>
      </c>
    </row>
    <row r="122" spans="1:5" ht="14.1" customHeight="1" x14ac:dyDescent="0.15">
      <c r="A122" s="651"/>
      <c r="B122" s="651"/>
      <c r="C122" s="175">
        <v>3</v>
      </c>
      <c r="D122" s="176" t="str">
        <f>CONCATENATE('4.'!J484,'4.'!R484,'4.'!X484,'4.'!Y484)</f>
        <v>HAT-14-01-0380--</v>
      </c>
      <c r="E122" s="55">
        <f>'4.'!AS484</f>
        <v>0</v>
      </c>
    </row>
    <row r="123" spans="1:5" ht="14.1" customHeight="1" x14ac:dyDescent="0.15">
      <c r="A123" s="651"/>
      <c r="B123" s="651"/>
      <c r="C123" s="175">
        <v>4</v>
      </c>
      <c r="D123" s="176" t="str">
        <f>CONCATENATE('4.'!J485,'4.'!R485,'4.'!X485,'4.'!Y485)</f>
        <v>HAT-14-01-0380--</v>
      </c>
      <c r="E123" s="55">
        <f>'4.'!AS485</f>
        <v>0</v>
      </c>
    </row>
    <row r="124" spans="1:5" ht="14.1" customHeight="1" x14ac:dyDescent="0.15">
      <c r="A124" s="651"/>
      <c r="B124" s="651"/>
      <c r="C124" s="175">
        <v>5</v>
      </c>
      <c r="D124" s="176" t="str">
        <f>CONCATENATE('4.'!J486,'4.'!R486,'4.'!X486,'4.'!Y486)</f>
        <v>HAT-14-01-0380--</v>
      </c>
      <c r="E124" s="55">
        <f>'4.'!AS486</f>
        <v>0</v>
      </c>
    </row>
    <row r="125" spans="1:5" ht="14.1" customHeight="1" x14ac:dyDescent="0.15">
      <c r="A125" s="651"/>
      <c r="B125" s="651"/>
      <c r="C125" s="175">
        <v>6</v>
      </c>
      <c r="D125" s="176" t="str">
        <f>CONCATENATE('4.'!J487,'4.'!R487,'4.'!X487,'4.'!Y487)</f>
        <v>HAT-14-01-0380--</v>
      </c>
      <c r="E125" s="55">
        <f>'4.'!AS487</f>
        <v>0</v>
      </c>
    </row>
    <row r="126" spans="1:5" ht="14.1" customHeight="1" x14ac:dyDescent="0.15">
      <c r="A126" s="651"/>
      <c r="B126" s="652"/>
      <c r="C126" s="175">
        <v>7</v>
      </c>
      <c r="D126" s="176" t="str">
        <f>CONCATENATE('4.'!J488,'4.'!R488,'4.'!X488,'4.'!Y488)</f>
        <v>HAT-14-01-0380--</v>
      </c>
      <c r="E126" s="55">
        <f>'4.'!AS488</f>
        <v>0</v>
      </c>
    </row>
    <row r="127" spans="1:5" ht="14.1" customHeight="1" x14ac:dyDescent="0.15">
      <c r="A127" s="651"/>
      <c r="B127" s="650" t="s">
        <v>74</v>
      </c>
      <c r="C127" s="175">
        <v>1</v>
      </c>
      <c r="D127" s="176" t="str">
        <f>CONCATENATE('4.'!J509,'4.'!R509,'4.'!X509,'4.'!Y509)</f>
        <v>HAT-14-01-0380--</v>
      </c>
      <c r="E127" s="55">
        <f>'4.'!AS509</f>
        <v>0</v>
      </c>
    </row>
    <row r="128" spans="1:5" ht="14.1" customHeight="1" x14ac:dyDescent="0.15">
      <c r="A128" s="651"/>
      <c r="B128" s="651"/>
      <c r="C128" s="175">
        <v>2</v>
      </c>
      <c r="D128" s="176" t="str">
        <f>CONCATENATE('4.'!J510,'4.'!R510,'4.'!X510,'4.'!Y510)</f>
        <v>HAT-14-01-0380--</v>
      </c>
      <c r="E128" s="55">
        <f>'4.'!AS510</f>
        <v>0</v>
      </c>
    </row>
    <row r="129" spans="1:5" ht="14.1" customHeight="1" x14ac:dyDescent="0.15">
      <c r="A129" s="651"/>
      <c r="B129" s="651"/>
      <c r="C129" s="175">
        <v>3</v>
      </c>
      <c r="D129" s="176" t="str">
        <f>CONCATENATE('4.'!J511,'4.'!R511,'4.'!X511,'4.'!Y511)</f>
        <v>HAT-14-01-0380--</v>
      </c>
      <c r="E129" s="55">
        <f>'4.'!AS511</f>
        <v>0</v>
      </c>
    </row>
    <row r="130" spans="1:5" ht="14.1" customHeight="1" x14ac:dyDescent="0.15">
      <c r="A130" s="651"/>
      <c r="B130" s="651"/>
      <c r="C130" s="175">
        <v>4</v>
      </c>
      <c r="D130" s="176" t="str">
        <f>CONCATENATE('4.'!J512,'4.'!R512,'4.'!X512,'4.'!Y512)</f>
        <v>HAT-14-01-0380--</v>
      </c>
      <c r="E130" s="55">
        <f>'4.'!AS512</f>
        <v>0</v>
      </c>
    </row>
    <row r="131" spans="1:5" ht="14.1" customHeight="1" x14ac:dyDescent="0.15">
      <c r="A131" s="651"/>
      <c r="B131" s="651"/>
      <c r="C131" s="175">
        <v>5</v>
      </c>
      <c r="D131" s="176" t="str">
        <f>CONCATENATE('4.'!J513,'4.'!R513,'4.'!X513,'4.'!Y513)</f>
        <v>HAT-14-01-0380--</v>
      </c>
      <c r="E131" s="55">
        <f>'4.'!AS513</f>
        <v>0</v>
      </c>
    </row>
    <row r="132" spans="1:5" ht="14.1" customHeight="1" x14ac:dyDescent="0.15">
      <c r="A132" s="651"/>
      <c r="B132" s="651"/>
      <c r="C132" s="175">
        <v>6</v>
      </c>
      <c r="D132" s="176" t="str">
        <f>CONCATENATE('4.'!J514,'4.'!R514,'4.'!X514,'4.'!Y514)</f>
        <v>HAT-14-01-0380--</v>
      </c>
      <c r="E132" s="55">
        <f>'4.'!AS514</f>
        <v>0</v>
      </c>
    </row>
    <row r="133" spans="1:5" ht="14.1" customHeight="1" x14ac:dyDescent="0.15">
      <c r="A133" s="651"/>
      <c r="B133" s="652"/>
      <c r="C133" s="175">
        <v>7</v>
      </c>
      <c r="D133" s="176" t="str">
        <f>CONCATENATE('4.'!J515,'4.'!R515,'4.'!X515,'4.'!Y515)</f>
        <v>HAT-14-01-0380--</v>
      </c>
      <c r="E133" s="55">
        <f>'4.'!AS515</f>
        <v>0</v>
      </c>
    </row>
    <row r="134" spans="1:5" ht="14.1" customHeight="1" x14ac:dyDescent="0.15">
      <c r="A134" s="651"/>
      <c r="B134" s="650" t="s">
        <v>75</v>
      </c>
      <c r="C134" s="175">
        <v>1</v>
      </c>
      <c r="D134" s="176" t="str">
        <f>CONCATENATE('4.'!J536,'4.'!R536,'4.'!X536,'4.'!Y536)</f>
        <v>HAT-14-01-0380--</v>
      </c>
      <c r="E134" s="55">
        <f>'4.'!AS536</f>
        <v>0</v>
      </c>
    </row>
    <row r="135" spans="1:5" ht="14.1" customHeight="1" x14ac:dyDescent="0.15">
      <c r="A135" s="651"/>
      <c r="B135" s="651"/>
      <c r="C135" s="175">
        <v>2</v>
      </c>
      <c r="D135" s="176" t="str">
        <f>CONCATENATE('4.'!J537,'4.'!R537,'4.'!X537,'4.'!Y537)</f>
        <v>HAT-14-01-0380--</v>
      </c>
      <c r="E135" s="55">
        <f>'4.'!AS537</f>
        <v>0</v>
      </c>
    </row>
    <row r="136" spans="1:5" ht="14.1" customHeight="1" x14ac:dyDescent="0.15">
      <c r="A136" s="651"/>
      <c r="B136" s="651"/>
      <c r="C136" s="175">
        <v>3</v>
      </c>
      <c r="D136" s="176" t="str">
        <f>CONCATENATE('4.'!J538,'4.'!R538,'4.'!X538,'4.'!Y538)</f>
        <v>HAT-14-01-0380--</v>
      </c>
      <c r="E136" s="55">
        <f>'4.'!AS538</f>
        <v>0</v>
      </c>
    </row>
    <row r="137" spans="1:5" ht="14.1" customHeight="1" x14ac:dyDescent="0.15">
      <c r="A137" s="651"/>
      <c r="B137" s="651"/>
      <c r="C137" s="175">
        <v>4</v>
      </c>
      <c r="D137" s="176" t="str">
        <f>CONCATENATE('4.'!J539,'4.'!R539,'4.'!X539,'4.'!Y539)</f>
        <v>HAT-14-01-0380--</v>
      </c>
      <c r="E137" s="55">
        <f>'4.'!AS539</f>
        <v>0</v>
      </c>
    </row>
    <row r="138" spans="1:5" ht="14.1" customHeight="1" x14ac:dyDescent="0.15">
      <c r="A138" s="651"/>
      <c r="B138" s="651"/>
      <c r="C138" s="175">
        <v>5</v>
      </c>
      <c r="D138" s="176" t="str">
        <f>CONCATENATE('4.'!J540,'4.'!R540,'4.'!X540,'4.'!Y540)</f>
        <v>HAT-14-01-0380--</v>
      </c>
      <c r="E138" s="55">
        <f>'4.'!AS540</f>
        <v>0</v>
      </c>
    </row>
    <row r="139" spans="1:5" ht="14.1" customHeight="1" x14ac:dyDescent="0.15">
      <c r="A139" s="651"/>
      <c r="B139" s="651"/>
      <c r="C139" s="175">
        <v>6</v>
      </c>
      <c r="D139" s="176" t="str">
        <f>CONCATENATE('4.'!J541,'4.'!R541,'4.'!X541,'4.'!Y541)</f>
        <v>HAT-14-01-0380--</v>
      </c>
      <c r="E139" s="55">
        <f>'4.'!AS541</f>
        <v>0</v>
      </c>
    </row>
    <row r="140" spans="1:5" ht="14.1" customHeight="1" x14ac:dyDescent="0.15">
      <c r="A140" s="652"/>
      <c r="B140" s="652"/>
      <c r="C140" s="175">
        <v>7</v>
      </c>
      <c r="D140" s="176" t="str">
        <f>CONCATENATE('4.'!J542,'4.'!R542,'4.'!X542,'4.'!Y542)</f>
        <v>HAT-14-01-0380--</v>
      </c>
      <c r="E140" s="55">
        <f>'4.'!AS542</f>
        <v>0</v>
      </c>
    </row>
    <row r="141" spans="1:5" ht="14.1" customHeight="1" x14ac:dyDescent="0.15">
      <c r="A141" s="656" t="str">
        <f>'4.'!D547</f>
        <v>-</v>
      </c>
      <c r="B141" s="650" t="s">
        <v>73</v>
      </c>
      <c r="C141" s="175">
        <v>1</v>
      </c>
      <c r="D141" s="176" t="str">
        <f>CONCATENATE('4.'!J566,'4.'!R566,'4.'!X566,'4.'!Y566)</f>
        <v>HAT-14-01-0380--</v>
      </c>
      <c r="E141" s="55">
        <f>'4.'!AS566</f>
        <v>0</v>
      </c>
    </row>
    <row r="142" spans="1:5" ht="14.1" customHeight="1" x14ac:dyDescent="0.15">
      <c r="A142" s="651"/>
      <c r="B142" s="651"/>
      <c r="C142" s="175">
        <v>2</v>
      </c>
      <c r="D142" s="176" t="str">
        <f>CONCATENATE('4.'!J567,'4.'!R567,'4.'!X567,'4.'!Y567)</f>
        <v>HAT-14-01-0380--</v>
      </c>
      <c r="E142" s="55">
        <f>'4.'!AS567</f>
        <v>0</v>
      </c>
    </row>
    <row r="143" spans="1:5" ht="14.1" customHeight="1" x14ac:dyDescent="0.15">
      <c r="A143" s="651"/>
      <c r="B143" s="651"/>
      <c r="C143" s="175">
        <v>3</v>
      </c>
      <c r="D143" s="176" t="str">
        <f>CONCATENATE('4.'!J568,'4.'!R568,'4.'!X568,'4.'!Y568)</f>
        <v>HAT-14-01-0380--</v>
      </c>
      <c r="E143" s="55">
        <f>'4.'!AS568</f>
        <v>0</v>
      </c>
    </row>
    <row r="144" spans="1:5" ht="14.1" customHeight="1" x14ac:dyDescent="0.15">
      <c r="A144" s="651"/>
      <c r="B144" s="651"/>
      <c r="C144" s="175">
        <v>4</v>
      </c>
      <c r="D144" s="176" t="str">
        <f>CONCATENATE('4.'!J569,'4.'!R569,'4.'!X569,'4.'!Y569)</f>
        <v>HAT-14-01-0380--</v>
      </c>
      <c r="E144" s="55">
        <f>'4.'!AS569</f>
        <v>0</v>
      </c>
    </row>
    <row r="145" spans="1:5" ht="14.1" customHeight="1" x14ac:dyDescent="0.15">
      <c r="A145" s="651"/>
      <c r="B145" s="651"/>
      <c r="C145" s="175">
        <v>5</v>
      </c>
      <c r="D145" s="176" t="str">
        <f>CONCATENATE('4.'!J570,'4.'!R570,'4.'!X570,'4.'!Y570)</f>
        <v>HAT-14-01-0380--</v>
      </c>
      <c r="E145" s="55">
        <f>'4.'!AS570</f>
        <v>0</v>
      </c>
    </row>
    <row r="146" spans="1:5" ht="14.1" customHeight="1" x14ac:dyDescent="0.15">
      <c r="A146" s="651"/>
      <c r="B146" s="651"/>
      <c r="C146" s="175">
        <v>6</v>
      </c>
      <c r="D146" s="176" t="str">
        <f>CONCATENATE('4.'!J571,'4.'!R571,'4.'!X571,'4.'!Y571)</f>
        <v>HAT-14-01-0380--</v>
      </c>
      <c r="E146" s="55">
        <f>'4.'!AS571</f>
        <v>0</v>
      </c>
    </row>
    <row r="147" spans="1:5" ht="14.1" customHeight="1" x14ac:dyDescent="0.15">
      <c r="A147" s="651"/>
      <c r="B147" s="652"/>
      <c r="C147" s="175">
        <v>7</v>
      </c>
      <c r="D147" s="176" t="str">
        <f>CONCATENATE('4.'!J572,'4.'!R572,'4.'!X572,'4.'!Y572)</f>
        <v>HAT-14-01-0380--</v>
      </c>
      <c r="E147" s="55">
        <f>'4.'!AS572</f>
        <v>0</v>
      </c>
    </row>
    <row r="148" spans="1:5" ht="14.1" customHeight="1" x14ac:dyDescent="0.15">
      <c r="A148" s="651"/>
      <c r="B148" s="650" t="s">
        <v>74</v>
      </c>
      <c r="C148" s="175">
        <v>1</v>
      </c>
      <c r="D148" s="176" t="str">
        <f>CONCATENATE('4.'!J593,'4.'!R593,'4.'!X593,'4.'!Y593)</f>
        <v>HAT-14-01-0380--</v>
      </c>
      <c r="E148" s="55">
        <f>'4.'!AS593</f>
        <v>0</v>
      </c>
    </row>
    <row r="149" spans="1:5" ht="14.1" customHeight="1" x14ac:dyDescent="0.15">
      <c r="A149" s="651"/>
      <c r="B149" s="651"/>
      <c r="C149" s="175">
        <v>2</v>
      </c>
      <c r="D149" s="176" t="str">
        <f>CONCATENATE('4.'!J594,'4.'!R594,'4.'!X594,'4.'!Y594)</f>
        <v>HAT-14-01-0380--</v>
      </c>
      <c r="E149" s="55">
        <f>'4.'!AS594</f>
        <v>0</v>
      </c>
    </row>
    <row r="150" spans="1:5" ht="14.1" customHeight="1" x14ac:dyDescent="0.15">
      <c r="A150" s="651"/>
      <c r="B150" s="651"/>
      <c r="C150" s="175">
        <v>3</v>
      </c>
      <c r="D150" s="176" t="str">
        <f>CONCATENATE('4.'!J595,'4.'!R595,'4.'!X595,'4.'!Y595)</f>
        <v>HAT-14-01-0380--</v>
      </c>
      <c r="E150" s="55">
        <f>'4.'!AS595</f>
        <v>0</v>
      </c>
    </row>
    <row r="151" spans="1:5" ht="14.1" customHeight="1" x14ac:dyDescent="0.15">
      <c r="A151" s="651"/>
      <c r="B151" s="651"/>
      <c r="C151" s="175">
        <v>4</v>
      </c>
      <c r="D151" s="176" t="str">
        <f>CONCATENATE('4.'!J596,'4.'!R596,'4.'!X596,'4.'!Y596)</f>
        <v>HAT-14-01-0380--</v>
      </c>
      <c r="E151" s="55">
        <f>'4.'!AS596</f>
        <v>0</v>
      </c>
    </row>
    <row r="152" spans="1:5" ht="14.1" customHeight="1" x14ac:dyDescent="0.15">
      <c r="A152" s="651"/>
      <c r="B152" s="651"/>
      <c r="C152" s="175">
        <v>5</v>
      </c>
      <c r="D152" s="176" t="str">
        <f>CONCATENATE('4.'!J597,'4.'!R597,'4.'!X597,'4.'!Y597)</f>
        <v>HAT-14-01-0380--</v>
      </c>
      <c r="E152" s="55">
        <f>'4.'!AS597</f>
        <v>0</v>
      </c>
    </row>
    <row r="153" spans="1:5" ht="14.1" customHeight="1" x14ac:dyDescent="0.15">
      <c r="A153" s="651"/>
      <c r="B153" s="651"/>
      <c r="C153" s="175">
        <v>6</v>
      </c>
      <c r="D153" s="176" t="str">
        <f>CONCATENATE('4.'!J598,'4.'!R598,'4.'!X598,'4.'!Y598)</f>
        <v>HAT-14-01-0380--</v>
      </c>
      <c r="E153" s="55">
        <f>'4.'!AS598</f>
        <v>0</v>
      </c>
    </row>
    <row r="154" spans="1:5" ht="14.1" customHeight="1" x14ac:dyDescent="0.15">
      <c r="A154" s="651"/>
      <c r="B154" s="652"/>
      <c r="C154" s="175">
        <v>7</v>
      </c>
      <c r="D154" s="176" t="str">
        <f>CONCATENATE('4.'!J599,'4.'!R599,'4.'!X599,'4.'!Y599)</f>
        <v>HAT-14-01-0380--</v>
      </c>
      <c r="E154" s="55">
        <f>'4.'!AS599</f>
        <v>0</v>
      </c>
    </row>
    <row r="155" spans="1:5" ht="14.1" customHeight="1" x14ac:dyDescent="0.15">
      <c r="A155" s="651"/>
      <c r="B155" s="650" t="s">
        <v>75</v>
      </c>
      <c r="C155" s="175">
        <v>1</v>
      </c>
      <c r="D155" s="176" t="str">
        <f>CONCATENATE('4.'!J620,'4.'!R620,'4.'!X620,'4.'!Y620)</f>
        <v>HAT-14-01-0380--</v>
      </c>
      <c r="E155" s="55">
        <f>'4.'!AS620</f>
        <v>0</v>
      </c>
    </row>
    <row r="156" spans="1:5" ht="14.1" customHeight="1" x14ac:dyDescent="0.15">
      <c r="A156" s="651"/>
      <c r="B156" s="651"/>
      <c r="C156" s="175">
        <v>2</v>
      </c>
      <c r="D156" s="176" t="str">
        <f>CONCATENATE('4.'!J621,'4.'!R621,'4.'!X621,'4.'!Y621)</f>
        <v>HAT-14-01-0380--</v>
      </c>
      <c r="E156" s="55">
        <f>'4.'!AS621</f>
        <v>0</v>
      </c>
    </row>
    <row r="157" spans="1:5" ht="14.1" customHeight="1" x14ac:dyDescent="0.15">
      <c r="A157" s="651"/>
      <c r="B157" s="651"/>
      <c r="C157" s="175">
        <v>3</v>
      </c>
      <c r="D157" s="176" t="str">
        <f>CONCATENATE('4.'!J622,'4.'!R622,'4.'!X622,'4.'!Y622)</f>
        <v>HAT-14-01-0380--</v>
      </c>
      <c r="E157" s="55">
        <f>'4.'!AS622</f>
        <v>0</v>
      </c>
    </row>
    <row r="158" spans="1:5" ht="14.1" customHeight="1" x14ac:dyDescent="0.15">
      <c r="A158" s="651"/>
      <c r="B158" s="651"/>
      <c r="C158" s="175">
        <v>4</v>
      </c>
      <c r="D158" s="176" t="str">
        <f>CONCATENATE('4.'!J623,'4.'!R623,'4.'!X623,'4.'!Y623)</f>
        <v>HAT-14-01-0380--</v>
      </c>
      <c r="E158" s="55">
        <f>'4.'!AS623</f>
        <v>0</v>
      </c>
    </row>
    <row r="159" spans="1:5" ht="14.1" customHeight="1" x14ac:dyDescent="0.15">
      <c r="A159" s="651"/>
      <c r="B159" s="651"/>
      <c r="C159" s="175">
        <v>5</v>
      </c>
      <c r="D159" s="176" t="str">
        <f>CONCATENATE('4.'!J624,'4.'!R624,'4.'!X624,'4.'!Y624)</f>
        <v>HAT-14-01-0380--</v>
      </c>
      <c r="E159" s="55">
        <f>'4.'!AS624</f>
        <v>0</v>
      </c>
    </row>
    <row r="160" spans="1:5" ht="14.1" customHeight="1" x14ac:dyDescent="0.15">
      <c r="A160" s="651"/>
      <c r="B160" s="651"/>
      <c r="C160" s="175">
        <v>6</v>
      </c>
      <c r="D160" s="176" t="str">
        <f>CONCATENATE('4.'!J625,'4.'!R625,'4.'!X625,'4.'!Y625)</f>
        <v>HAT-14-01-0380--</v>
      </c>
      <c r="E160" s="55">
        <f>'4.'!AS625</f>
        <v>0</v>
      </c>
    </row>
    <row r="161" spans="1:5" ht="14.1" customHeight="1" x14ac:dyDescent="0.15">
      <c r="A161" s="652"/>
      <c r="B161" s="652"/>
      <c r="C161" s="175">
        <v>7</v>
      </c>
      <c r="D161" s="176" t="str">
        <f>CONCATENATE('4.'!J626,'4.'!R626,'4.'!X626,'4.'!Y626)</f>
        <v>HAT-14-01-0380--</v>
      </c>
      <c r="E161" s="55">
        <f>'4.'!AS626</f>
        <v>0</v>
      </c>
    </row>
    <row r="162" spans="1:5" ht="14.1" customHeight="1" x14ac:dyDescent="0.15">
      <c r="A162" s="656" t="str">
        <f>'4.'!D631</f>
        <v>-</v>
      </c>
      <c r="B162" s="650" t="s">
        <v>73</v>
      </c>
      <c r="C162" s="175">
        <v>1</v>
      </c>
      <c r="D162" s="176" t="str">
        <f>CONCATENATE('4.'!J650,'4.'!R650,'4.'!X650,'4.'!Y650)</f>
        <v>HAT-14-01-0380--</v>
      </c>
      <c r="E162" s="55">
        <f>'4.'!AS650</f>
        <v>0</v>
      </c>
    </row>
    <row r="163" spans="1:5" ht="14.1" customHeight="1" x14ac:dyDescent="0.15">
      <c r="A163" s="651"/>
      <c r="B163" s="651"/>
      <c r="C163" s="175">
        <v>2</v>
      </c>
      <c r="D163" s="176" t="str">
        <f>CONCATENATE('4.'!J651,'4.'!R651,'4.'!X651,'4.'!Y651)</f>
        <v>HAT-14-01-0380--</v>
      </c>
      <c r="E163" s="55">
        <f>'4.'!AS651</f>
        <v>0</v>
      </c>
    </row>
    <row r="164" spans="1:5" ht="14.1" customHeight="1" x14ac:dyDescent="0.15">
      <c r="A164" s="651"/>
      <c r="B164" s="651"/>
      <c r="C164" s="175">
        <v>3</v>
      </c>
      <c r="D164" s="176" t="str">
        <f>CONCATENATE('4.'!J652,'4.'!R652,'4.'!X652,'4.'!Y652)</f>
        <v>HAT-14-01-0380--</v>
      </c>
      <c r="E164" s="55">
        <f>'4.'!AS652</f>
        <v>0</v>
      </c>
    </row>
    <row r="165" spans="1:5" ht="14.1" customHeight="1" x14ac:dyDescent="0.15">
      <c r="A165" s="651"/>
      <c r="B165" s="651"/>
      <c r="C165" s="175">
        <v>4</v>
      </c>
      <c r="D165" s="176" t="str">
        <f>CONCATENATE('4.'!J653,'4.'!R653,'4.'!X653,'4.'!Y653)</f>
        <v>HAT-14-01-0380--</v>
      </c>
      <c r="E165" s="55">
        <f>'4.'!AS653</f>
        <v>0</v>
      </c>
    </row>
    <row r="166" spans="1:5" ht="14.1" customHeight="1" x14ac:dyDescent="0.15">
      <c r="A166" s="651"/>
      <c r="B166" s="651"/>
      <c r="C166" s="175">
        <v>5</v>
      </c>
      <c r="D166" s="176" t="str">
        <f>CONCATENATE('4.'!J654,'4.'!R654,'4.'!X654,'4.'!Y654)</f>
        <v>HAT-14-01-0380--</v>
      </c>
      <c r="E166" s="55">
        <f>'4.'!AS654</f>
        <v>0</v>
      </c>
    </row>
    <row r="167" spans="1:5" ht="14.1" customHeight="1" x14ac:dyDescent="0.15">
      <c r="A167" s="651"/>
      <c r="B167" s="651"/>
      <c r="C167" s="175">
        <v>6</v>
      </c>
      <c r="D167" s="176" t="str">
        <f>CONCATENATE('4.'!J655,'4.'!R655,'4.'!X655,'4.'!Y655)</f>
        <v>HAT-14-01-0380--</v>
      </c>
      <c r="E167" s="55">
        <f>'4.'!AS655</f>
        <v>0</v>
      </c>
    </row>
    <row r="168" spans="1:5" ht="14.1" customHeight="1" x14ac:dyDescent="0.15">
      <c r="A168" s="651"/>
      <c r="B168" s="652"/>
      <c r="C168" s="175">
        <v>7</v>
      </c>
      <c r="D168" s="176" t="str">
        <f>CONCATENATE('4.'!J656,'4.'!R656,'4.'!X656,'4.'!Y656)</f>
        <v>HAT-14-01-0380--</v>
      </c>
      <c r="E168" s="55">
        <f>'4.'!AS656</f>
        <v>0</v>
      </c>
    </row>
    <row r="169" spans="1:5" ht="14.1" customHeight="1" x14ac:dyDescent="0.15">
      <c r="A169" s="651"/>
      <c r="B169" s="650" t="s">
        <v>74</v>
      </c>
      <c r="C169" s="175">
        <v>1</v>
      </c>
      <c r="D169" s="176" t="str">
        <f>CONCATENATE('4.'!J677,'4.'!R677,'4.'!X677,'4.'!Y677)</f>
        <v>HAT-14-01-0380--</v>
      </c>
      <c r="E169" s="55">
        <f>'4.'!AS677</f>
        <v>0</v>
      </c>
    </row>
    <row r="170" spans="1:5" ht="14.1" customHeight="1" x14ac:dyDescent="0.15">
      <c r="A170" s="651"/>
      <c r="B170" s="651"/>
      <c r="C170" s="175">
        <v>2</v>
      </c>
      <c r="D170" s="176" t="str">
        <f>CONCATENATE('4.'!J678,'4.'!R678,'4.'!X678,'4.'!Y678)</f>
        <v>HAT-14-01-0380--</v>
      </c>
      <c r="E170" s="55">
        <f>'4.'!AS678</f>
        <v>0</v>
      </c>
    </row>
    <row r="171" spans="1:5" ht="14.1" customHeight="1" x14ac:dyDescent="0.15">
      <c r="A171" s="651"/>
      <c r="B171" s="651"/>
      <c r="C171" s="175">
        <v>3</v>
      </c>
      <c r="D171" s="176" t="str">
        <f>CONCATENATE('4.'!J679,'4.'!R679,'4.'!X679,'4.'!Y679)</f>
        <v>HAT-14-01-0380--</v>
      </c>
      <c r="E171" s="55">
        <f>'4.'!AS679</f>
        <v>0</v>
      </c>
    </row>
    <row r="172" spans="1:5" ht="14.1" customHeight="1" x14ac:dyDescent="0.15">
      <c r="A172" s="651"/>
      <c r="B172" s="651"/>
      <c r="C172" s="175">
        <v>4</v>
      </c>
      <c r="D172" s="176" t="str">
        <f>CONCATENATE('4.'!J680,'4.'!R680,'4.'!X680,'4.'!Y680)</f>
        <v>HAT-14-01-0380--</v>
      </c>
      <c r="E172" s="55">
        <f>'4.'!AS680</f>
        <v>0</v>
      </c>
    </row>
    <row r="173" spans="1:5" ht="14.1" customHeight="1" x14ac:dyDescent="0.15">
      <c r="A173" s="651"/>
      <c r="B173" s="651"/>
      <c r="C173" s="175">
        <v>5</v>
      </c>
      <c r="D173" s="176" t="str">
        <f>CONCATENATE('4.'!J681,'4.'!R681,'4.'!X681,'4.'!Y681)</f>
        <v>HAT-14-01-0380--</v>
      </c>
      <c r="E173" s="55">
        <f>'4.'!AS681</f>
        <v>0</v>
      </c>
    </row>
    <row r="174" spans="1:5" ht="14.1" customHeight="1" x14ac:dyDescent="0.15">
      <c r="A174" s="651"/>
      <c r="B174" s="651"/>
      <c r="C174" s="175">
        <v>6</v>
      </c>
      <c r="D174" s="176" t="str">
        <f>CONCATENATE('4.'!J682,'4.'!R682,'4.'!X682,'4.'!Y682)</f>
        <v>HAT-14-01-0380--</v>
      </c>
      <c r="E174" s="55">
        <f>'4.'!AS682</f>
        <v>0</v>
      </c>
    </row>
    <row r="175" spans="1:5" ht="14.1" customHeight="1" x14ac:dyDescent="0.15">
      <c r="A175" s="651"/>
      <c r="B175" s="652"/>
      <c r="C175" s="175">
        <v>7</v>
      </c>
      <c r="D175" s="176" t="str">
        <f>CONCATENATE('4.'!J683,'4.'!R683,'4.'!X683,'4.'!Y683)</f>
        <v>HAT-14-01-0380--</v>
      </c>
      <c r="E175" s="55">
        <f>'4.'!AS683</f>
        <v>0</v>
      </c>
    </row>
    <row r="176" spans="1:5" ht="14.1" customHeight="1" x14ac:dyDescent="0.15">
      <c r="A176" s="651"/>
      <c r="B176" s="650" t="s">
        <v>75</v>
      </c>
      <c r="C176" s="175">
        <v>1</v>
      </c>
      <c r="D176" s="176" t="str">
        <f>CONCATENATE('4.'!J704,'4.'!R704,'4.'!X704,'4.'!Y704)</f>
        <v>HAT-14-01-0380--</v>
      </c>
      <c r="E176" s="55">
        <f>'4.'!AS704</f>
        <v>0</v>
      </c>
    </row>
    <row r="177" spans="1:5" ht="14.1" customHeight="1" x14ac:dyDescent="0.15">
      <c r="A177" s="651"/>
      <c r="B177" s="651"/>
      <c r="C177" s="175">
        <v>2</v>
      </c>
      <c r="D177" s="176" t="str">
        <f>CONCATENATE('4.'!J705,'4.'!R705,'4.'!X705,'4.'!Y705)</f>
        <v>HAT-14-01-0380--</v>
      </c>
      <c r="E177" s="55">
        <f>'4.'!AS705</f>
        <v>0</v>
      </c>
    </row>
    <row r="178" spans="1:5" ht="14.1" customHeight="1" x14ac:dyDescent="0.15">
      <c r="A178" s="651"/>
      <c r="B178" s="651"/>
      <c r="C178" s="175">
        <v>3</v>
      </c>
      <c r="D178" s="176" t="str">
        <f>CONCATENATE('4.'!J706,'4.'!R706,'4.'!X706,'4.'!Y706)</f>
        <v>HAT-14-01-0380--</v>
      </c>
      <c r="E178" s="55">
        <f>'4.'!AS706</f>
        <v>0</v>
      </c>
    </row>
    <row r="179" spans="1:5" ht="14.1" customHeight="1" x14ac:dyDescent="0.15">
      <c r="A179" s="651"/>
      <c r="B179" s="651"/>
      <c r="C179" s="175">
        <v>4</v>
      </c>
      <c r="D179" s="176" t="str">
        <f>CONCATENATE('4.'!J707,'4.'!R707,'4.'!X707,'4.'!Y707)</f>
        <v>HAT-14-01-0380--</v>
      </c>
      <c r="E179" s="55">
        <f>'4.'!AS707</f>
        <v>0</v>
      </c>
    </row>
    <row r="180" spans="1:5" ht="14.1" customHeight="1" x14ac:dyDescent="0.15">
      <c r="A180" s="651"/>
      <c r="B180" s="651"/>
      <c r="C180" s="175">
        <v>5</v>
      </c>
      <c r="D180" s="176" t="str">
        <f>CONCATENATE('4.'!J708,'4.'!R708,'4.'!X708,'4.'!Y708)</f>
        <v>HAT-14-01-0380--</v>
      </c>
      <c r="E180" s="55">
        <f>'4.'!AS708</f>
        <v>0</v>
      </c>
    </row>
    <row r="181" spans="1:5" ht="14.1" customHeight="1" x14ac:dyDescent="0.15">
      <c r="A181" s="651"/>
      <c r="B181" s="651"/>
      <c r="C181" s="175">
        <v>6</v>
      </c>
      <c r="D181" s="176" t="str">
        <f>CONCATENATE('4.'!J709,'4.'!R709,'4.'!X709,'4.'!Y709)</f>
        <v>HAT-14-01-0380--</v>
      </c>
      <c r="E181" s="55">
        <f>'4.'!AS709</f>
        <v>0</v>
      </c>
    </row>
    <row r="182" spans="1:5" ht="14.1" customHeight="1" x14ac:dyDescent="0.15">
      <c r="A182" s="652"/>
      <c r="B182" s="652"/>
      <c r="C182" s="175">
        <v>7</v>
      </c>
      <c r="D182" s="176" t="str">
        <f>CONCATENATE('4.'!J710,'4.'!R710,'4.'!X710,'4.'!Y710)</f>
        <v>HAT-14-01-0380--</v>
      </c>
      <c r="E182" s="55">
        <f>'4.'!AS710</f>
        <v>0</v>
      </c>
    </row>
    <row r="183" spans="1:5" ht="14.1" customHeight="1" x14ac:dyDescent="0.15">
      <c r="A183" s="656" t="str">
        <f>'4.'!D715</f>
        <v>-</v>
      </c>
      <c r="B183" s="650" t="s">
        <v>73</v>
      </c>
      <c r="C183" s="175">
        <v>1</v>
      </c>
      <c r="D183" s="176" t="str">
        <f>CONCATENATE('4.'!J734,'4.'!R734,'4.'!X734,'4.'!Y734)</f>
        <v>HAT-14-01-0380--</v>
      </c>
      <c r="E183" s="55">
        <f>'4.'!AS734</f>
        <v>0</v>
      </c>
    </row>
    <row r="184" spans="1:5" ht="14.1" customHeight="1" x14ac:dyDescent="0.15">
      <c r="A184" s="651"/>
      <c r="B184" s="651"/>
      <c r="C184" s="175">
        <v>2</v>
      </c>
      <c r="D184" s="176" t="str">
        <f>CONCATENATE('4.'!J735,'4.'!R735,'4.'!X735,'4.'!Y735)</f>
        <v>HAT-14-01-0380--</v>
      </c>
      <c r="E184" s="55">
        <f>'4.'!AS735</f>
        <v>0</v>
      </c>
    </row>
    <row r="185" spans="1:5" ht="14.1" customHeight="1" x14ac:dyDescent="0.15">
      <c r="A185" s="651"/>
      <c r="B185" s="651"/>
      <c r="C185" s="175">
        <v>3</v>
      </c>
      <c r="D185" s="176" t="str">
        <f>CONCATENATE('4.'!J736,'4.'!R736,'4.'!X736,'4.'!Y736)</f>
        <v>HAT-14-01-0380--</v>
      </c>
      <c r="E185" s="55">
        <f>'4.'!AS736</f>
        <v>0</v>
      </c>
    </row>
    <row r="186" spans="1:5" ht="14.1" customHeight="1" x14ac:dyDescent="0.15">
      <c r="A186" s="651"/>
      <c r="B186" s="651"/>
      <c r="C186" s="175">
        <v>4</v>
      </c>
      <c r="D186" s="176" t="str">
        <f>CONCATENATE('4.'!J737,'4.'!R737,'4.'!X737,'4.'!Y737)</f>
        <v>HAT-14-01-0380--</v>
      </c>
      <c r="E186" s="55">
        <f>'4.'!AS737</f>
        <v>0</v>
      </c>
    </row>
    <row r="187" spans="1:5" ht="14.1" customHeight="1" x14ac:dyDescent="0.15">
      <c r="A187" s="651"/>
      <c r="B187" s="651"/>
      <c r="C187" s="175">
        <v>5</v>
      </c>
      <c r="D187" s="176" t="str">
        <f>CONCATENATE('4.'!J738,'4.'!R738,'4.'!X738,'4.'!Y738)</f>
        <v>HAT-14-01-0380--</v>
      </c>
      <c r="E187" s="55">
        <f>'4.'!AS738</f>
        <v>0</v>
      </c>
    </row>
    <row r="188" spans="1:5" ht="14.1" customHeight="1" x14ac:dyDescent="0.15">
      <c r="A188" s="651"/>
      <c r="B188" s="651"/>
      <c r="C188" s="175">
        <v>6</v>
      </c>
      <c r="D188" s="176" t="str">
        <f>CONCATENATE('4.'!J739,'4.'!R739,'4.'!X739,'4.'!Y739)</f>
        <v>HAT-14-01-0380--</v>
      </c>
      <c r="E188" s="55">
        <f>'4.'!AS739</f>
        <v>0</v>
      </c>
    </row>
    <row r="189" spans="1:5" ht="14.1" customHeight="1" x14ac:dyDescent="0.15">
      <c r="A189" s="651"/>
      <c r="B189" s="652"/>
      <c r="C189" s="175">
        <v>7</v>
      </c>
      <c r="D189" s="176" t="str">
        <f>CONCATENATE('4.'!J740,'4.'!R740,'4.'!X740,'4.'!Y740)</f>
        <v>HAT-14-01-0380--</v>
      </c>
      <c r="E189" s="55">
        <f>'4.'!AS740</f>
        <v>0</v>
      </c>
    </row>
    <row r="190" spans="1:5" ht="14.1" customHeight="1" x14ac:dyDescent="0.15">
      <c r="A190" s="651"/>
      <c r="B190" s="650" t="s">
        <v>74</v>
      </c>
      <c r="C190" s="175">
        <v>1</v>
      </c>
      <c r="D190" s="176" t="str">
        <f>CONCATENATE('4.'!J761,'4.'!R761,'4.'!X761,'4.'!Y761)</f>
        <v>HAT-14-01-0380--</v>
      </c>
      <c r="E190" s="55">
        <f>'4.'!AS761</f>
        <v>0</v>
      </c>
    </row>
    <row r="191" spans="1:5" ht="14.1" customHeight="1" x14ac:dyDescent="0.15">
      <c r="A191" s="651"/>
      <c r="B191" s="651"/>
      <c r="C191" s="175">
        <v>2</v>
      </c>
      <c r="D191" s="176" t="str">
        <f>CONCATENATE('4.'!J762,'4.'!R762,'4.'!X762,'4.'!Y762)</f>
        <v>HAT-14-01-0380--</v>
      </c>
      <c r="E191" s="55">
        <f>'4.'!AS762</f>
        <v>0</v>
      </c>
    </row>
    <row r="192" spans="1:5" ht="14.1" customHeight="1" x14ac:dyDescent="0.15">
      <c r="A192" s="651"/>
      <c r="B192" s="651"/>
      <c r="C192" s="175">
        <v>3</v>
      </c>
      <c r="D192" s="176" t="str">
        <f>CONCATENATE('4.'!J763,'4.'!R763,'4.'!X763,'4.'!Y763)</f>
        <v>HAT-14-01-0380--</v>
      </c>
      <c r="E192" s="55">
        <f>'4.'!AS763</f>
        <v>0</v>
      </c>
    </row>
    <row r="193" spans="1:5" ht="14.1" customHeight="1" x14ac:dyDescent="0.15">
      <c r="A193" s="651"/>
      <c r="B193" s="651"/>
      <c r="C193" s="175">
        <v>4</v>
      </c>
      <c r="D193" s="176" t="str">
        <f>CONCATENATE('4.'!J764,'4.'!R764,'4.'!X764,'4.'!Y764)</f>
        <v>HAT-14-01-0380--</v>
      </c>
      <c r="E193" s="55">
        <f>'4.'!AS764</f>
        <v>0</v>
      </c>
    </row>
    <row r="194" spans="1:5" ht="14.1" customHeight="1" x14ac:dyDescent="0.15">
      <c r="A194" s="651"/>
      <c r="B194" s="651"/>
      <c r="C194" s="175">
        <v>5</v>
      </c>
      <c r="D194" s="176" t="str">
        <f>CONCATENATE('4.'!J765,'4.'!R765,'4.'!X765,'4.'!Y765)</f>
        <v>HAT-14-01-0380--</v>
      </c>
      <c r="E194" s="55">
        <f>'4.'!AS765</f>
        <v>0</v>
      </c>
    </row>
    <row r="195" spans="1:5" ht="14.1" customHeight="1" x14ac:dyDescent="0.15">
      <c r="A195" s="651"/>
      <c r="B195" s="651"/>
      <c r="C195" s="175">
        <v>6</v>
      </c>
      <c r="D195" s="176" t="str">
        <f>CONCATENATE('4.'!J766,'4.'!R766,'4.'!X766,'4.'!Y766)</f>
        <v>HAT-14-01-0380--</v>
      </c>
      <c r="E195" s="55">
        <f>'4.'!AS766</f>
        <v>0</v>
      </c>
    </row>
    <row r="196" spans="1:5" ht="14.1" customHeight="1" x14ac:dyDescent="0.15">
      <c r="A196" s="651"/>
      <c r="B196" s="652"/>
      <c r="C196" s="175">
        <v>7</v>
      </c>
      <c r="D196" s="176" t="str">
        <f>CONCATENATE('4.'!J767,'4.'!R767,'4.'!X767,'4.'!Y767)</f>
        <v>HAT-14-01-0380--</v>
      </c>
      <c r="E196" s="55">
        <f>'4.'!AS767</f>
        <v>0</v>
      </c>
    </row>
    <row r="197" spans="1:5" ht="14.1" customHeight="1" x14ac:dyDescent="0.15">
      <c r="A197" s="651"/>
      <c r="B197" s="650" t="s">
        <v>75</v>
      </c>
      <c r="C197" s="175">
        <v>1</v>
      </c>
      <c r="D197" s="176" t="str">
        <f>CONCATENATE('4.'!J788,'4.'!R788,'4.'!X788,'4.'!Y788)</f>
        <v>HAT-14-01-0380--</v>
      </c>
      <c r="E197" s="55">
        <f>'4.'!AS788</f>
        <v>0</v>
      </c>
    </row>
    <row r="198" spans="1:5" ht="14.1" customHeight="1" x14ac:dyDescent="0.15">
      <c r="A198" s="651"/>
      <c r="B198" s="651"/>
      <c r="C198" s="175">
        <v>2</v>
      </c>
      <c r="D198" s="176" t="str">
        <f>CONCATENATE('4.'!J789,'4.'!R789,'4.'!X789,'4.'!Y789)</f>
        <v>HAT-14-01-0380--</v>
      </c>
      <c r="E198" s="55">
        <f>'4.'!AS789</f>
        <v>0</v>
      </c>
    </row>
    <row r="199" spans="1:5" ht="14.1" customHeight="1" x14ac:dyDescent="0.15">
      <c r="A199" s="651"/>
      <c r="B199" s="651"/>
      <c r="C199" s="175">
        <v>3</v>
      </c>
      <c r="D199" s="176" t="str">
        <f>CONCATENATE('4.'!J790,'4.'!R790,'4.'!X790,'4.'!Y790)</f>
        <v>HAT-14-01-0380--</v>
      </c>
      <c r="E199" s="55">
        <f>'4.'!AS790</f>
        <v>0</v>
      </c>
    </row>
    <row r="200" spans="1:5" ht="14.1" customHeight="1" x14ac:dyDescent="0.15">
      <c r="A200" s="651"/>
      <c r="B200" s="651"/>
      <c r="C200" s="175">
        <v>4</v>
      </c>
      <c r="D200" s="176" t="str">
        <f>CONCATENATE('4.'!J791,'4.'!R791,'4.'!X791,'4.'!Y791)</f>
        <v>HAT-14-01-0380--</v>
      </c>
      <c r="E200" s="55">
        <f>'4.'!AS791</f>
        <v>0</v>
      </c>
    </row>
    <row r="201" spans="1:5" ht="14.1" customHeight="1" x14ac:dyDescent="0.15">
      <c r="A201" s="651"/>
      <c r="B201" s="651"/>
      <c r="C201" s="175">
        <v>5</v>
      </c>
      <c r="D201" s="176" t="str">
        <f>CONCATENATE('4.'!J792,'4.'!R792,'4.'!X792,'4.'!Y792)</f>
        <v>HAT-14-01-0380--</v>
      </c>
      <c r="E201" s="55">
        <f>'4.'!AS792</f>
        <v>0</v>
      </c>
    </row>
    <row r="202" spans="1:5" ht="14.1" customHeight="1" x14ac:dyDescent="0.15">
      <c r="A202" s="651"/>
      <c r="B202" s="651"/>
      <c r="C202" s="175">
        <v>6</v>
      </c>
      <c r="D202" s="176" t="str">
        <f>CONCATENATE('4.'!J793,'4.'!R793,'4.'!X793,'4.'!Y793)</f>
        <v>HAT-14-01-0380--</v>
      </c>
      <c r="E202" s="55">
        <f>'4.'!AS793</f>
        <v>0</v>
      </c>
    </row>
    <row r="203" spans="1:5" ht="14.1" customHeight="1" x14ac:dyDescent="0.15">
      <c r="A203" s="652"/>
      <c r="B203" s="652"/>
      <c r="C203" s="175">
        <v>7</v>
      </c>
      <c r="D203" s="176" t="str">
        <f>CONCATENATE('4.'!J794,'4.'!R794,'4.'!X794,'4.'!Y794)</f>
        <v>HAT-14-01-0380--</v>
      </c>
      <c r="E203" s="55">
        <f>'4.'!AS794</f>
        <v>0</v>
      </c>
    </row>
    <row r="204" spans="1:5" ht="14.1" customHeight="1" x14ac:dyDescent="0.15">
      <c r="A204" s="656" t="str">
        <f>'4.'!D799</f>
        <v>-</v>
      </c>
      <c r="B204" s="650" t="s">
        <v>73</v>
      </c>
      <c r="C204" s="175">
        <v>1</v>
      </c>
      <c r="D204" s="176" t="str">
        <f>CONCATENATE('4.'!J818,'4.'!R818,'4.'!X818,'4.'!Y818)</f>
        <v>HAT-14-01-0380--</v>
      </c>
      <c r="E204" s="55">
        <f>'4.'!AS818</f>
        <v>0</v>
      </c>
    </row>
    <row r="205" spans="1:5" ht="14.1" customHeight="1" x14ac:dyDescent="0.15">
      <c r="A205" s="651"/>
      <c r="B205" s="651"/>
      <c r="C205" s="175">
        <v>2</v>
      </c>
      <c r="D205" s="176" t="str">
        <f>CONCATENATE('4.'!J819,'4.'!R819,'4.'!X819,'4.'!Y819)</f>
        <v>HAT-14-01-0380--</v>
      </c>
      <c r="E205" s="55">
        <f>'4.'!AS819</f>
        <v>0</v>
      </c>
    </row>
    <row r="206" spans="1:5" ht="14.1" customHeight="1" x14ac:dyDescent="0.15">
      <c r="A206" s="651"/>
      <c r="B206" s="651"/>
      <c r="C206" s="175">
        <v>3</v>
      </c>
      <c r="D206" s="176" t="str">
        <f>CONCATENATE('4.'!J820,'4.'!R820,'4.'!X820,'4.'!Y820)</f>
        <v>HAT-14-01-0380--</v>
      </c>
      <c r="E206" s="55">
        <f>'4.'!AS820</f>
        <v>0</v>
      </c>
    </row>
    <row r="207" spans="1:5" ht="14.1" customHeight="1" x14ac:dyDescent="0.15">
      <c r="A207" s="651"/>
      <c r="B207" s="651"/>
      <c r="C207" s="175">
        <v>4</v>
      </c>
      <c r="D207" s="176" t="str">
        <f>CONCATENATE('4.'!J821,'4.'!R821,'4.'!X821,'4.'!Y821)</f>
        <v>HAT-14-01-0380--</v>
      </c>
      <c r="E207" s="55">
        <f>'4.'!AS821</f>
        <v>0</v>
      </c>
    </row>
    <row r="208" spans="1:5" ht="14.1" customHeight="1" x14ac:dyDescent="0.15">
      <c r="A208" s="651"/>
      <c r="B208" s="651"/>
      <c r="C208" s="175">
        <v>5</v>
      </c>
      <c r="D208" s="176" t="str">
        <f>CONCATENATE('4.'!J822,'4.'!R822,'4.'!X822,'4.'!Y822)</f>
        <v>HAT-14-01-0380--</v>
      </c>
      <c r="E208" s="55">
        <f>'4.'!AS822</f>
        <v>0</v>
      </c>
    </row>
    <row r="209" spans="1:5" ht="14.1" customHeight="1" x14ac:dyDescent="0.15">
      <c r="A209" s="651"/>
      <c r="B209" s="651"/>
      <c r="C209" s="175">
        <v>6</v>
      </c>
      <c r="D209" s="176" t="str">
        <f>CONCATENATE('4.'!J823,'4.'!R823,'4.'!X823,'4.'!Y823)</f>
        <v>HAT-14-01-0380--</v>
      </c>
      <c r="E209" s="55">
        <f>'4.'!AS823</f>
        <v>0</v>
      </c>
    </row>
    <row r="210" spans="1:5" ht="14.1" customHeight="1" x14ac:dyDescent="0.15">
      <c r="A210" s="651"/>
      <c r="B210" s="652"/>
      <c r="C210" s="175">
        <v>7</v>
      </c>
      <c r="D210" s="176" t="str">
        <f>CONCATENATE('4.'!J824,'4.'!R824,'4.'!X824,'4.'!Y824)</f>
        <v>HAT-14-01-0380--</v>
      </c>
      <c r="E210" s="55">
        <f>'4.'!AS824</f>
        <v>0</v>
      </c>
    </row>
    <row r="211" spans="1:5" ht="14.1" customHeight="1" x14ac:dyDescent="0.15">
      <c r="A211" s="651"/>
      <c r="B211" s="650" t="s">
        <v>74</v>
      </c>
      <c r="C211" s="175">
        <v>1</v>
      </c>
      <c r="D211" s="176" t="str">
        <f>CONCATENATE('4.'!J845,'4.'!R845,'4.'!X845,'4.'!Y845)</f>
        <v>HAT-14-01-0380--</v>
      </c>
      <c r="E211" s="55">
        <f>'4.'!AS845</f>
        <v>0</v>
      </c>
    </row>
    <row r="212" spans="1:5" ht="14.1" customHeight="1" x14ac:dyDescent="0.15">
      <c r="A212" s="651"/>
      <c r="B212" s="651"/>
      <c r="C212" s="175">
        <v>2</v>
      </c>
      <c r="D212" s="176" t="str">
        <f>CONCATENATE('4.'!J846,'4.'!R846,'4.'!X846,'4.'!Y846)</f>
        <v>HAT-14-01-0380--</v>
      </c>
      <c r="E212" s="55">
        <f>'4.'!AS846</f>
        <v>0</v>
      </c>
    </row>
    <row r="213" spans="1:5" ht="14.1" customHeight="1" x14ac:dyDescent="0.15">
      <c r="A213" s="651"/>
      <c r="B213" s="651"/>
      <c r="C213" s="175">
        <v>3</v>
      </c>
      <c r="D213" s="176" t="str">
        <f>CONCATENATE('4.'!J847,'4.'!R847,'4.'!X847,'4.'!Y847)</f>
        <v>HAT-14-01-0380--</v>
      </c>
      <c r="E213" s="55">
        <f>'4.'!AS847</f>
        <v>0</v>
      </c>
    </row>
    <row r="214" spans="1:5" ht="14.1" customHeight="1" x14ac:dyDescent="0.15">
      <c r="A214" s="651"/>
      <c r="B214" s="651"/>
      <c r="C214" s="175">
        <v>4</v>
      </c>
      <c r="D214" s="176" t="str">
        <f>CONCATENATE('4.'!J848,'4.'!R848,'4.'!X848,'4.'!Y848)</f>
        <v>HAT-14-01-0380--</v>
      </c>
      <c r="E214" s="55">
        <f>'4.'!AS848</f>
        <v>0</v>
      </c>
    </row>
    <row r="215" spans="1:5" ht="14.1" customHeight="1" x14ac:dyDescent="0.15">
      <c r="A215" s="651"/>
      <c r="B215" s="651"/>
      <c r="C215" s="175">
        <v>5</v>
      </c>
      <c r="D215" s="176" t="str">
        <f>CONCATENATE('4.'!J849,'4.'!R849,'4.'!X849,'4.'!Y849)</f>
        <v>HAT-14-01-0380--</v>
      </c>
      <c r="E215" s="55">
        <f>'4.'!AS849</f>
        <v>0</v>
      </c>
    </row>
    <row r="216" spans="1:5" ht="14.1" customHeight="1" x14ac:dyDescent="0.15">
      <c r="A216" s="651"/>
      <c r="B216" s="651"/>
      <c r="C216" s="175">
        <v>6</v>
      </c>
      <c r="D216" s="176" t="str">
        <f>CONCATENATE('4.'!J850,'4.'!R850,'4.'!X850,'4.'!Y850)</f>
        <v>HAT-14-01-0380--</v>
      </c>
      <c r="E216" s="55">
        <f>'4.'!AS850</f>
        <v>0</v>
      </c>
    </row>
    <row r="217" spans="1:5" ht="14.1" customHeight="1" x14ac:dyDescent="0.15">
      <c r="A217" s="651"/>
      <c r="B217" s="652"/>
      <c r="C217" s="175">
        <v>7</v>
      </c>
      <c r="D217" s="176" t="str">
        <f>CONCATENATE('4.'!J851,'4.'!R851,'4.'!X851,'4.'!Y851)</f>
        <v>HAT-14-01-0380--</v>
      </c>
      <c r="E217" s="55">
        <f>'4.'!AS851</f>
        <v>0</v>
      </c>
    </row>
    <row r="218" spans="1:5" ht="14.1" customHeight="1" x14ac:dyDescent="0.15">
      <c r="A218" s="651"/>
      <c r="B218" s="650" t="s">
        <v>75</v>
      </c>
      <c r="C218" s="175">
        <v>1</v>
      </c>
      <c r="D218" s="176" t="str">
        <f>CONCATENATE('4.'!J872,'4.'!R872,'4.'!X872,'4.'!Y872)</f>
        <v>HAT-14-01-0380--</v>
      </c>
      <c r="E218" s="55">
        <f>'4.'!AS872</f>
        <v>0</v>
      </c>
    </row>
    <row r="219" spans="1:5" ht="14.1" customHeight="1" x14ac:dyDescent="0.15">
      <c r="A219" s="651"/>
      <c r="B219" s="651"/>
      <c r="C219" s="175">
        <v>2</v>
      </c>
      <c r="D219" s="176" t="str">
        <f>CONCATENATE('4.'!J873,'4.'!R873,'4.'!X873,'4.'!Y873)</f>
        <v>HAT-14-01-0380--</v>
      </c>
      <c r="E219" s="55">
        <f>'4.'!AS873</f>
        <v>0</v>
      </c>
    </row>
    <row r="220" spans="1:5" ht="14.1" customHeight="1" x14ac:dyDescent="0.15">
      <c r="A220" s="651"/>
      <c r="B220" s="651"/>
      <c r="C220" s="175">
        <v>3</v>
      </c>
      <c r="D220" s="176" t="str">
        <f>CONCATENATE('4.'!J874,'4.'!R874,'4.'!X874,'4.'!Y874)</f>
        <v>HAT-14-01-0380--</v>
      </c>
      <c r="E220" s="55">
        <f>'4.'!AS874</f>
        <v>0</v>
      </c>
    </row>
    <row r="221" spans="1:5" ht="14.1" customHeight="1" x14ac:dyDescent="0.15">
      <c r="A221" s="651"/>
      <c r="B221" s="651"/>
      <c r="C221" s="175">
        <v>4</v>
      </c>
      <c r="D221" s="176" t="str">
        <f>CONCATENATE('4.'!J875,'4.'!R875,'4.'!X875,'4.'!Y875)</f>
        <v>HAT-14-01-0380--</v>
      </c>
      <c r="E221" s="55">
        <f>'4.'!AS875</f>
        <v>0</v>
      </c>
    </row>
    <row r="222" spans="1:5" ht="14.1" customHeight="1" x14ac:dyDescent="0.15">
      <c r="A222" s="651"/>
      <c r="B222" s="651"/>
      <c r="C222" s="175">
        <v>5</v>
      </c>
      <c r="D222" s="176" t="str">
        <f>CONCATENATE('4.'!J876,'4.'!R876,'4.'!X876,'4.'!Y876)</f>
        <v>HAT-14-01-0380--</v>
      </c>
      <c r="E222" s="55">
        <f>'4.'!AS876</f>
        <v>0</v>
      </c>
    </row>
    <row r="223" spans="1:5" ht="14.1" customHeight="1" x14ac:dyDescent="0.15">
      <c r="A223" s="651"/>
      <c r="B223" s="651"/>
      <c r="C223" s="175">
        <v>6</v>
      </c>
      <c r="D223" s="176" t="str">
        <f>CONCATENATE('4.'!J877,'4.'!R877,'4.'!X877,'4.'!Y877)</f>
        <v>HAT-14-01-0380--</v>
      </c>
      <c r="E223" s="55">
        <f>'4.'!AS877</f>
        <v>0</v>
      </c>
    </row>
    <row r="224" spans="1:5" ht="14.1" customHeight="1" x14ac:dyDescent="0.15">
      <c r="A224" s="652"/>
      <c r="B224" s="652"/>
      <c r="C224" s="175">
        <v>7</v>
      </c>
      <c r="D224" s="176" t="str">
        <f>CONCATENATE('4.'!J878,'4.'!R878,'4.'!X878,'4.'!Y878)</f>
        <v>HAT-14-01-0380--</v>
      </c>
      <c r="E224" s="55">
        <f>'4.'!AS878</f>
        <v>0</v>
      </c>
    </row>
    <row r="225" spans="1:9" s="172" customFormat="1" ht="18" customHeight="1" x14ac:dyDescent="0.2">
      <c r="A225" s="645" t="s">
        <v>352</v>
      </c>
      <c r="B225" s="648"/>
      <c r="C225" s="648"/>
      <c r="D225" s="649"/>
      <c r="E225" s="57">
        <f>SUM(E226:E228)</f>
        <v>3</v>
      </c>
      <c r="F225" s="170"/>
      <c r="G225" s="170"/>
      <c r="H225" s="170"/>
      <c r="I225" s="171"/>
    </row>
    <row r="226" spans="1:9" ht="14.1" customHeight="1" x14ac:dyDescent="0.15">
      <c r="A226" s="656">
        <f>'Jelenléti ív'!BJ22</f>
        <v>42144</v>
      </c>
      <c r="B226" s="174"/>
      <c r="C226" s="175">
        <v>1</v>
      </c>
      <c r="D226" s="176" t="str">
        <f>CONCATENATE('5.'!D52,'5.'!L52,'5.'!Q52,'5.'!R52)</f>
        <v>HAT-14-01-0380-063-veszto-szabo pal altalanos iskola es muveszeti iskola-ertekelo ora</v>
      </c>
      <c r="E226" s="55">
        <f>'5.'!AS52</f>
        <v>1</v>
      </c>
    </row>
    <row r="227" spans="1:9" ht="14.1" customHeight="1" x14ac:dyDescent="0.15">
      <c r="A227" s="651"/>
      <c r="B227" s="178"/>
      <c r="C227" s="175">
        <v>2</v>
      </c>
      <c r="D227" s="176" t="str">
        <f>CONCATENATE('5.'!D53,'5.'!L53,'5.'!Q53,'5.'!R53)</f>
        <v>HAT-14-01-0380-064-veszto-szabo pal altalanos iskola es muveszeti iskola-ertekelo ora</v>
      </c>
      <c r="E227" s="55">
        <f>'5.'!AS53</f>
        <v>1</v>
      </c>
    </row>
    <row r="228" spans="1:9" ht="14.1" customHeight="1" x14ac:dyDescent="0.15">
      <c r="A228" s="652"/>
      <c r="B228" s="178"/>
      <c r="C228" s="175">
        <v>3</v>
      </c>
      <c r="D228" s="176" t="str">
        <f>CONCATENATE('5.'!D54,'5.'!L54,'5.'!Q54,'5.'!R54)</f>
        <v>HAT-14-01-0380-065-veszto-szabo pal altalanos iskola es muveszeti iskola-ertekelo ora</v>
      </c>
      <c r="E228" s="55">
        <f>'5.'!AS54</f>
        <v>1</v>
      </c>
    </row>
    <row r="229" spans="1:9" s="172" customFormat="1" ht="18" customHeight="1" x14ac:dyDescent="0.2">
      <c r="A229" s="645" t="s">
        <v>360</v>
      </c>
      <c r="B229" s="648"/>
      <c r="C229" s="648"/>
      <c r="D229" s="649"/>
      <c r="E229" s="57">
        <f>SUM(E230:E232)</f>
        <v>3</v>
      </c>
      <c r="F229" s="170"/>
      <c r="G229" s="170"/>
      <c r="H229" s="170"/>
      <c r="I229" s="171"/>
    </row>
    <row r="230" spans="1:9" ht="14.1" customHeight="1" x14ac:dyDescent="0.15">
      <c r="A230" s="656">
        <f>'Jelenléti ív'!BR22</f>
        <v>42159</v>
      </c>
      <c r="B230" s="174"/>
      <c r="C230" s="175">
        <v>1</v>
      </c>
      <c r="D230" s="176" t="str">
        <f>CONCATENATE('5.'!D105,'5.'!L105,'5.'!Q105,'5.'!R105)</f>
        <v>HAT-14-01-0380-066-veszto-szabo pal altalanos iskola es alapfoku muveszeti iskola-temanap</v>
      </c>
      <c r="E230" s="55">
        <f>'5.'!AS105</f>
        <v>1</v>
      </c>
    </row>
    <row r="231" spans="1:9" ht="14.1" customHeight="1" x14ac:dyDescent="0.15">
      <c r="A231" s="651"/>
      <c r="B231" s="178"/>
      <c r="C231" s="175">
        <v>2</v>
      </c>
      <c r="D231" s="176" t="str">
        <f>CONCATENATE('5.'!D106,'5.'!L106,'5.'!Q106,'5.'!R106)</f>
        <v>HAT-14-01-0380-067-veszto-szabo pal altalanos iskola es alapfoku muveszeti iskola-temanap</v>
      </c>
      <c r="E231" s="55">
        <f>'5.'!AS106</f>
        <v>1</v>
      </c>
    </row>
    <row r="232" spans="1:9" ht="14.1" customHeight="1" x14ac:dyDescent="0.15">
      <c r="A232" s="652"/>
      <c r="B232" s="178"/>
      <c r="C232" s="175">
        <v>3</v>
      </c>
      <c r="D232" s="176" t="str">
        <f>CONCATENATE('5.'!D107,'5.'!L107,'5.'!Q107,'5.'!R107)</f>
        <v>HAT-14-01-0380-068-veszto-szabo pal altalanos iskola es alapfoku muveszeti iskola-temanap</v>
      </c>
      <c r="E232" s="55">
        <f>'5.'!AS107</f>
        <v>1</v>
      </c>
    </row>
    <row r="233" spans="1:9" s="172" customFormat="1" ht="18" customHeight="1" x14ac:dyDescent="0.2">
      <c r="A233" s="645" t="s">
        <v>13</v>
      </c>
      <c r="B233" s="648"/>
      <c r="C233" s="648"/>
      <c r="D233" s="649"/>
      <c r="E233" s="57">
        <f>SUM(E234:E236)</f>
        <v>3</v>
      </c>
    </row>
    <row r="234" spans="1:9" ht="14.1" customHeight="1" x14ac:dyDescent="0.15">
      <c r="A234" s="656">
        <f>'Jelenléti ív'!BN22</f>
        <v>42153</v>
      </c>
      <c r="B234" s="174"/>
      <c r="C234" s="175">
        <v>1</v>
      </c>
      <c r="D234" s="176" t="str">
        <f>CONCATENATE('6.'!D55,'6.'!L55,'6.'!Q55,'6.'!R55)</f>
        <v>HAT-14-01-0380-069-veszto-szabo pal altalanos iskola es muveszeti iskola</v>
      </c>
      <c r="E234" s="55">
        <f>'6.'!AS55</f>
        <v>1</v>
      </c>
    </row>
    <row r="235" spans="1:9" ht="14.1" customHeight="1" x14ac:dyDescent="0.15">
      <c r="A235" s="651"/>
      <c r="B235" s="178"/>
      <c r="C235" s="175">
        <v>2</v>
      </c>
      <c r="D235" s="176" t="str">
        <f>CONCATENATE('6.'!D56,'6.'!L56,'6.'!Q56,'6.'!R56)</f>
        <v>HAT-14-01-0380-070-veszto-szabo pal altalanos iskola es muveszeti iskola</v>
      </c>
      <c r="E235" s="55">
        <f>'6.'!AS56</f>
        <v>1</v>
      </c>
    </row>
    <row r="236" spans="1:9" ht="14.1" customHeight="1" x14ac:dyDescent="0.15">
      <c r="A236" s="652"/>
      <c r="B236" s="178"/>
      <c r="C236" s="175">
        <v>3</v>
      </c>
      <c r="D236" s="176" t="str">
        <f>CONCATENATE('6.'!D57,'6.'!L57,'6.'!Q57,'6.'!R57)</f>
        <v>HAT-14-01-0380-071-veszto-szabo pal altalanos iskola es muveszeti iskola</v>
      </c>
      <c r="E236" s="55">
        <f>'6.'!AS57</f>
        <v>1</v>
      </c>
    </row>
    <row r="237" spans="1:9" s="172" customFormat="1" ht="18" customHeight="1" x14ac:dyDescent="0.2">
      <c r="A237" s="645" t="s">
        <v>353</v>
      </c>
      <c r="B237" s="648"/>
      <c r="C237" s="648"/>
      <c r="D237" s="649"/>
      <c r="E237" s="57">
        <f>SUM(E238)</f>
        <v>1</v>
      </c>
    </row>
    <row r="238" spans="1:9" ht="14.1" customHeight="1" x14ac:dyDescent="0.15">
      <c r="A238" s="180"/>
      <c r="B238" s="181"/>
      <c r="C238" s="175">
        <v>1</v>
      </c>
      <c r="D238" s="176" t="str">
        <f>CONCATENATE('2.'!D36,'2.'!L36)</f>
        <v>HAT-14-01-0380-video.mpg</v>
      </c>
      <c r="E238" s="55">
        <f>'2.'!AS36</f>
        <v>1</v>
      </c>
    </row>
    <row r="239" spans="1:9" s="172" customFormat="1" ht="18" customHeight="1" x14ac:dyDescent="0.2">
      <c r="A239" s="645" t="s">
        <v>354</v>
      </c>
      <c r="B239" s="646"/>
      <c r="C239" s="646"/>
      <c r="D239" s="647"/>
      <c r="E239" s="169">
        <f>SUM(E240:E242)</f>
        <v>1</v>
      </c>
      <c r="F239" s="170"/>
      <c r="G239" s="170"/>
      <c r="H239" s="170"/>
      <c r="I239" s="171"/>
    </row>
    <row r="240" spans="1:9" ht="14.1" customHeight="1" x14ac:dyDescent="0.15">
      <c r="A240" s="173"/>
      <c r="B240" s="174"/>
      <c r="C240" s="175">
        <v>1</v>
      </c>
      <c r="D240" s="176" t="str">
        <f>CONCATENATE('3.'!D74,'3.'!L74,'3.'!Q74,'3.'!R74)</f>
        <v>HAT-14-01-0380-elokeszito ora-PowerPoint.ppt</v>
      </c>
      <c r="E240" s="55">
        <f>'3.'!AS74</f>
        <v>1</v>
      </c>
      <c r="F240" s="43"/>
    </row>
    <row r="241" spans="1:9" ht="14.1" customHeight="1" x14ac:dyDescent="0.15">
      <c r="A241" s="177"/>
      <c r="B241" s="178"/>
      <c r="C241" s="175">
        <v>2</v>
      </c>
      <c r="D241" s="176" t="str">
        <f>CONCATENATE('3.'!D75,'3.'!L75,'3.'!Q75,'3.'!R75)</f>
        <v>HAT-14-01-0380-elokeszito ora-</v>
      </c>
      <c r="E241" s="55">
        <f>'3.'!AS75</f>
        <v>0</v>
      </c>
    </row>
    <row r="242" spans="1:9" ht="14.1" customHeight="1" x14ac:dyDescent="0.15">
      <c r="A242" s="177"/>
      <c r="B242" s="178"/>
      <c r="C242" s="175">
        <v>3</v>
      </c>
      <c r="D242" s="176" t="str">
        <f>CONCATENATE('3.'!D76,'3.'!L76,'3.'!Q76,'3.'!R76)</f>
        <v>HAT-14-01-0380-elokeszito ora-</v>
      </c>
      <c r="E242" s="55">
        <f>'3.'!AS76</f>
        <v>0</v>
      </c>
    </row>
    <row r="243" spans="1:9" s="172" customFormat="1" ht="18" customHeight="1" x14ac:dyDescent="0.2">
      <c r="A243" s="645" t="s">
        <v>362</v>
      </c>
      <c r="B243" s="646"/>
      <c r="C243" s="646"/>
      <c r="D243" s="647"/>
      <c r="E243" s="169">
        <f>SUM(E244:E246)</f>
        <v>2</v>
      </c>
      <c r="F243" s="170"/>
      <c r="G243" s="170"/>
      <c r="H243" s="170"/>
      <c r="I243" s="171"/>
    </row>
    <row r="244" spans="1:9" ht="14.1" customHeight="1" x14ac:dyDescent="0.15">
      <c r="A244" s="173"/>
      <c r="B244" s="174"/>
      <c r="C244" s="175">
        <v>1</v>
      </c>
      <c r="D244" s="176" t="str">
        <f>CONCATENATE('3.'!D127,'3.'!L127,'3.'!U127,'3.'!V127)</f>
        <v>HAT-14-01-0380-elokeszito tevekenyseg-PowerPoint bemutato.pptx</v>
      </c>
      <c r="E244" s="55">
        <f>'3.'!AS127</f>
        <v>1</v>
      </c>
      <c r="F244" s="43"/>
    </row>
    <row r="245" spans="1:9" ht="14.1" customHeight="1" x14ac:dyDescent="0.15">
      <c r="A245" s="177"/>
      <c r="B245" s="178"/>
      <c r="C245" s="175">
        <v>2</v>
      </c>
      <c r="D245" s="176" t="str">
        <f>CONCATENATE('3.'!D128,'3.'!L128,'3.'!U128,'3.'!V128)</f>
        <v>HAT-14-01-0380-elokeszito tevekenyseg-olvasmany es feladatlap.docx</v>
      </c>
      <c r="E245" s="55">
        <f>'3.'!AS128</f>
        <v>1</v>
      </c>
    </row>
    <row r="246" spans="1:9" ht="14.1" customHeight="1" x14ac:dyDescent="0.15">
      <c r="A246" s="177"/>
      <c r="B246" s="178"/>
      <c r="C246" s="175">
        <v>3</v>
      </c>
      <c r="D246" s="176" t="str">
        <f>CONCATENATE('3.'!D129,'3.'!L129,'3.'!U129,'3.'!V129)</f>
        <v>HAT-14-01-0380-elokeszito tevekenyseg-</v>
      </c>
      <c r="E246" s="55">
        <f>'3.'!AS129</f>
        <v>0</v>
      </c>
    </row>
    <row r="247" spans="1:9" s="172" customFormat="1" ht="18" customHeight="1" x14ac:dyDescent="0.2">
      <c r="A247" s="645" t="s">
        <v>355</v>
      </c>
      <c r="B247" s="646"/>
      <c r="C247" s="646"/>
      <c r="D247" s="647"/>
      <c r="E247" s="169">
        <f>SUM(E248:E257)</f>
        <v>0</v>
      </c>
      <c r="F247" s="170"/>
      <c r="G247" s="170"/>
      <c r="H247" s="170"/>
      <c r="I247" s="171"/>
    </row>
    <row r="248" spans="1:9" ht="14.1" customHeight="1" x14ac:dyDescent="0.15">
      <c r="A248" s="173"/>
      <c r="B248" s="174"/>
      <c r="C248" s="175">
        <v>1</v>
      </c>
      <c r="D248" s="176" t="str">
        <f>CONCATENATE('4.'!D885,'4.'!L885,'4.'!X885,'4.'!Y885)</f>
        <v>HAT-14-01-0380-tanulmanyi kirandulas-</v>
      </c>
      <c r="E248" s="55">
        <f>'4.'!AS885</f>
        <v>0</v>
      </c>
      <c r="F248" s="43"/>
    </row>
    <row r="249" spans="1:9" ht="14.1" customHeight="1" x14ac:dyDescent="0.15">
      <c r="A249" s="177"/>
      <c r="B249" s="178"/>
      <c r="C249" s="175">
        <v>2</v>
      </c>
      <c r="D249" s="176" t="str">
        <f>CONCATENATE('4.'!D886,'4.'!L886,'4.'!X886,'4.'!Y886)</f>
        <v>HAT-14-01-0380-tanulmanyi kirandulas-</v>
      </c>
      <c r="E249" s="55">
        <f>'4.'!AS886</f>
        <v>0</v>
      </c>
    </row>
    <row r="250" spans="1:9" ht="14.1" customHeight="1" x14ac:dyDescent="0.15">
      <c r="A250" s="177"/>
      <c r="B250" s="178"/>
      <c r="C250" s="175">
        <v>3</v>
      </c>
      <c r="D250" s="176" t="str">
        <f>CONCATENATE('4.'!D887,'4.'!L887,'4.'!X887,'4.'!Y887)</f>
        <v>HAT-14-01-0380-tanulmanyi kirandulas-</v>
      </c>
      <c r="E250" s="55">
        <f>'4.'!AS887</f>
        <v>0</v>
      </c>
    </row>
    <row r="251" spans="1:9" ht="14.1" customHeight="1" x14ac:dyDescent="0.15">
      <c r="A251" s="177"/>
      <c r="B251" s="178"/>
      <c r="C251" s="175">
        <v>4</v>
      </c>
      <c r="D251" s="176" t="str">
        <f>CONCATENATE('4.'!D888,'4.'!L888,'4.'!X888,'4.'!Y888)</f>
        <v>HAT-14-01-0380-tanulmanyi kirandulas-</v>
      </c>
      <c r="E251" s="55">
        <f>'4.'!AS888</f>
        <v>0</v>
      </c>
    </row>
    <row r="252" spans="1:9" ht="14.1" customHeight="1" x14ac:dyDescent="0.15">
      <c r="A252" s="177"/>
      <c r="B252" s="178"/>
      <c r="C252" s="175">
        <v>5</v>
      </c>
      <c r="D252" s="176" t="str">
        <f>CONCATENATE('4.'!D889,'4.'!L889,'4.'!X889,'4.'!Y889)</f>
        <v>HAT-14-01-0380-tanulmanyi kirandulas-</v>
      </c>
      <c r="E252" s="55">
        <f>'4.'!AS889</f>
        <v>0</v>
      </c>
    </row>
    <row r="253" spans="1:9" ht="14.1" customHeight="1" x14ac:dyDescent="0.15">
      <c r="A253" s="177"/>
      <c r="B253" s="178"/>
      <c r="C253" s="175">
        <v>6</v>
      </c>
      <c r="D253" s="176" t="str">
        <f>CONCATENATE('4.'!D890,'4.'!L890,'4.'!X890,'4.'!Y890)</f>
        <v>HAT-14-01-0380-tanulmanyi kirandulas-</v>
      </c>
      <c r="E253" s="55">
        <f>'4.'!AS890</f>
        <v>0</v>
      </c>
    </row>
    <row r="254" spans="1:9" ht="14.1" customHeight="1" x14ac:dyDescent="0.15">
      <c r="A254" s="177"/>
      <c r="B254" s="178"/>
      <c r="C254" s="175">
        <v>7</v>
      </c>
      <c r="D254" s="176" t="str">
        <f>CONCATENATE('4.'!D891,'4.'!L891,'4.'!X891,'4.'!Y891)</f>
        <v>HAT-14-01-0380-tanulmanyi kirandulas-</v>
      </c>
      <c r="E254" s="55">
        <f>'4.'!AS891</f>
        <v>0</v>
      </c>
    </row>
    <row r="255" spans="1:9" ht="14.1" customHeight="1" x14ac:dyDescent="0.15">
      <c r="A255" s="177"/>
      <c r="B255" s="178"/>
      <c r="C255" s="175">
        <v>8</v>
      </c>
      <c r="D255" s="176" t="str">
        <f>CONCATENATE('4.'!D892,'4.'!L892,'4.'!X892,'4.'!Y892)</f>
        <v>HAT-14-01-0380-tanulmanyi kirandulas-</v>
      </c>
      <c r="E255" s="55">
        <f>'4.'!AS892</f>
        <v>0</v>
      </c>
    </row>
    <row r="256" spans="1:9" ht="14.1" customHeight="1" x14ac:dyDescent="0.15">
      <c r="A256" s="177"/>
      <c r="B256" s="178"/>
      <c r="C256" s="175">
        <v>9</v>
      </c>
      <c r="D256" s="176" t="str">
        <f>CONCATENATE('4.'!D893,'4.'!L893,'4.'!X893,'4.'!Y893)</f>
        <v>HAT-14-01-0380-tanulmanyi kirandulas-</v>
      </c>
      <c r="E256" s="55">
        <f>'4.'!AS893</f>
        <v>0</v>
      </c>
    </row>
    <row r="257" spans="1:9" ht="14.1" customHeight="1" x14ac:dyDescent="0.15">
      <c r="A257" s="177"/>
      <c r="B257" s="178"/>
      <c r="C257" s="175">
        <v>10</v>
      </c>
      <c r="D257" s="176" t="str">
        <f>CONCATENATE('4.'!D894,'4.'!L894,'4.'!X894,'4.'!Y894)</f>
        <v>HAT-14-01-0380-tanulmanyi kirandulas-</v>
      </c>
      <c r="E257" s="55">
        <f>'4.'!AS894</f>
        <v>0</v>
      </c>
    </row>
    <row r="258" spans="1:9" s="172" customFormat="1" ht="18" customHeight="1" x14ac:dyDescent="0.2">
      <c r="A258" s="645" t="s">
        <v>356</v>
      </c>
      <c r="B258" s="646"/>
      <c r="C258" s="646"/>
      <c r="D258" s="647"/>
      <c r="E258" s="169">
        <f>SUM(E259:E261)</f>
        <v>0</v>
      </c>
      <c r="F258" s="170"/>
      <c r="G258" s="170"/>
      <c r="H258" s="170"/>
      <c r="I258" s="171"/>
    </row>
    <row r="259" spans="1:9" ht="14.1" customHeight="1" x14ac:dyDescent="0.15">
      <c r="A259" s="173"/>
      <c r="B259" s="174"/>
      <c r="C259" s="175">
        <v>1</v>
      </c>
      <c r="D259" s="176" t="str">
        <f>CONCATENATE('5.'!D59,'5.'!L59,'5.'!Q59,'5.'!R59)</f>
        <v>HAT-14-01-0380-ertekelo ora-</v>
      </c>
      <c r="E259" s="55">
        <f>'5.'!AS59</f>
        <v>0</v>
      </c>
      <c r="F259" s="43"/>
    </row>
    <row r="260" spans="1:9" ht="14.1" customHeight="1" x14ac:dyDescent="0.15">
      <c r="A260" s="177"/>
      <c r="B260" s="178"/>
      <c r="C260" s="175">
        <v>2</v>
      </c>
      <c r="D260" s="176" t="str">
        <f>CONCATENATE('5.'!D60,'5.'!L60,'5.'!Q60,'5.'!R60)</f>
        <v>HAT-14-01-0380-ertekelo ora-</v>
      </c>
      <c r="E260" s="55">
        <f>'5.'!AS60</f>
        <v>0</v>
      </c>
    </row>
    <row r="261" spans="1:9" ht="14.1" customHeight="1" x14ac:dyDescent="0.15">
      <c r="A261" s="177"/>
      <c r="B261" s="178"/>
      <c r="C261" s="175">
        <v>3</v>
      </c>
      <c r="D261" s="176" t="str">
        <f>CONCATENATE('5.'!D61,'5.'!L61,'5.'!Q61,'5.'!R61)</f>
        <v>HAT-14-01-0380-ertekelo ora-</v>
      </c>
      <c r="E261" s="55">
        <f>'5.'!AS61</f>
        <v>0</v>
      </c>
    </row>
    <row r="262" spans="1:9" s="172" customFormat="1" ht="36" customHeight="1" x14ac:dyDescent="0.2">
      <c r="A262" s="612" t="s">
        <v>363</v>
      </c>
      <c r="B262" s="659"/>
      <c r="C262" s="659"/>
      <c r="D262" s="660"/>
      <c r="E262" s="169">
        <f>SUM(E263:E265)</f>
        <v>2</v>
      </c>
      <c r="F262" s="170"/>
      <c r="G262" s="170"/>
      <c r="H262" s="170"/>
      <c r="I262" s="171"/>
    </row>
    <row r="263" spans="1:9" ht="14.1" customHeight="1" x14ac:dyDescent="0.15">
      <c r="A263" s="173"/>
      <c r="B263" s="174"/>
      <c r="C263" s="175">
        <v>1</v>
      </c>
      <c r="D263" s="176" t="str">
        <f>CONCATENATE('5.'!D112,'5.'!L112,'5.'!Q112,'5.'!R112)</f>
        <v>HAT-14-01-0380-temanap-powerpoint.ppt</v>
      </c>
      <c r="E263" s="55">
        <f>'5.'!AS112</f>
        <v>1</v>
      </c>
      <c r="F263" s="43"/>
    </row>
    <row r="264" spans="1:9" ht="14.1" customHeight="1" x14ac:dyDescent="0.15">
      <c r="A264" s="177"/>
      <c r="B264" s="178"/>
      <c r="C264" s="175">
        <v>2</v>
      </c>
      <c r="D264" s="176" t="str">
        <f>CONCATENATE('5.'!D113,'5.'!L113,'5.'!Q113,'5.'!R113)</f>
        <v>HAT-14-01-0380-temanap-kviz-hatartalanul.docx</v>
      </c>
      <c r="E264" s="55">
        <f>'5.'!AS113</f>
        <v>1</v>
      </c>
    </row>
    <row r="265" spans="1:9" ht="14.1" customHeight="1" x14ac:dyDescent="0.15">
      <c r="A265" s="186"/>
      <c r="B265" s="185"/>
      <c r="C265" s="175">
        <v>3</v>
      </c>
      <c r="D265" s="176" t="str">
        <f>CONCATENATE('5.'!D114,'5.'!L114,'5.'!Q114,'5.'!R114)</f>
        <v>HAT-14-01-0380-temanap-</v>
      </c>
      <c r="E265" s="55">
        <f>'5.'!AS114</f>
        <v>0</v>
      </c>
    </row>
    <row r="267" spans="1:9" ht="14.1" customHeight="1" x14ac:dyDescent="0.15">
      <c r="D267" s="183" t="s">
        <v>357</v>
      </c>
      <c r="E267" s="168">
        <f>E6+E10+E14+E225+E229+E233</f>
        <v>68</v>
      </c>
    </row>
    <row r="268" spans="1:9" ht="14.1" customHeight="1" x14ac:dyDescent="0.15">
      <c r="D268" s="183" t="s">
        <v>358</v>
      </c>
      <c r="E268" s="168">
        <f>E237</f>
        <v>1</v>
      </c>
    </row>
    <row r="269" spans="1:9" ht="14.1" customHeight="1" x14ac:dyDescent="0.15">
      <c r="D269" s="183" t="s">
        <v>359</v>
      </c>
      <c r="E269" s="168">
        <f>E239+E243+E247+E258+E262</f>
        <v>5</v>
      </c>
    </row>
  </sheetData>
  <sheetProtection sheet="1" objects="1" scenarios="1" selectLockedCells="1"/>
  <mergeCells count="62">
    <mergeCell ref="B211:B217"/>
    <mergeCell ref="B190:B196"/>
    <mergeCell ref="B197:B203"/>
    <mergeCell ref="A162:A182"/>
    <mergeCell ref="B134:B140"/>
    <mergeCell ref="B141:B147"/>
    <mergeCell ref="B148:B154"/>
    <mergeCell ref="B155:B161"/>
    <mergeCell ref="A262:D262"/>
    <mergeCell ref="A233:D233"/>
    <mergeCell ref="A237:D237"/>
    <mergeCell ref="A239:D239"/>
    <mergeCell ref="A247:D247"/>
    <mergeCell ref="A258:D258"/>
    <mergeCell ref="A234:A236"/>
    <mergeCell ref="A243:D243"/>
    <mergeCell ref="A226:A228"/>
    <mergeCell ref="A230:A232"/>
    <mergeCell ref="A120:A140"/>
    <mergeCell ref="B162:B168"/>
    <mergeCell ref="A141:A161"/>
    <mergeCell ref="B176:B182"/>
    <mergeCell ref="B183:B189"/>
    <mergeCell ref="B218:B224"/>
    <mergeCell ref="B120:B126"/>
    <mergeCell ref="A229:D229"/>
    <mergeCell ref="B169:B175"/>
    <mergeCell ref="B204:B210"/>
    <mergeCell ref="A225:D225"/>
    <mergeCell ref="A183:A203"/>
    <mergeCell ref="A204:A224"/>
    <mergeCell ref="B127:B133"/>
    <mergeCell ref="A36:A56"/>
    <mergeCell ref="B43:B49"/>
    <mergeCell ref="B50:B56"/>
    <mergeCell ref="B92:B98"/>
    <mergeCell ref="B99:B105"/>
    <mergeCell ref="A57:A77"/>
    <mergeCell ref="A78:A98"/>
    <mergeCell ref="A99:A119"/>
    <mergeCell ref="B106:B112"/>
    <mergeCell ref="B113:B119"/>
    <mergeCell ref="B36:B42"/>
    <mergeCell ref="B57:B63"/>
    <mergeCell ref="B71:B77"/>
    <mergeCell ref="B78:B84"/>
    <mergeCell ref="B64:B70"/>
    <mergeCell ref="B85:B91"/>
    <mergeCell ref="A1:E2"/>
    <mergeCell ref="A6:D6"/>
    <mergeCell ref="A14:D14"/>
    <mergeCell ref="B22:B28"/>
    <mergeCell ref="A3:B3"/>
    <mergeCell ref="C3:E3"/>
    <mergeCell ref="A4:B4"/>
    <mergeCell ref="C4:E4"/>
    <mergeCell ref="B15:B21"/>
    <mergeCell ref="A10:D10"/>
    <mergeCell ref="A15:A35"/>
    <mergeCell ref="A7:A9"/>
    <mergeCell ref="A11:A13"/>
    <mergeCell ref="B29:B35"/>
  </mergeCells>
  <phoneticPr fontId="51" type="noConversion"/>
  <pageMargins left="0.7" right="0.7" top="0.75" bottom="0.75" header="0.3" footer="0.3"/>
  <pageSetup paperSize="9" scale="82" orientation="portrait" r:id="rId1"/>
  <rowBreaks count="4" manualBreakCount="4">
    <brk id="56" max="4" man="1"/>
    <brk id="119" max="4" man="1"/>
    <brk id="182" max="4" man="1"/>
    <brk id="2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Z51"/>
  <sheetViews>
    <sheetView view="pageBreakPreview" topLeftCell="A33" zoomScaleNormal="100" zoomScaleSheetLayoutView="100" workbookViewId="0">
      <selection activeCell="L36" sqref="L36:AR36"/>
    </sheetView>
  </sheetViews>
  <sheetFormatPr defaultColWidth="9.140625" defaultRowHeight="14.1" customHeight="1" x14ac:dyDescent="0.2"/>
  <cols>
    <col min="1" max="5" width="2.7109375" style="304" customWidth="1"/>
    <col min="6" max="7" width="2.7109375" style="160" customWidth="1"/>
    <col min="8" max="44" width="2.7109375" style="140" customWidth="1"/>
    <col min="45" max="47" width="15.7109375" style="140" customWidth="1"/>
    <col min="48" max="48" width="5.28515625" style="140" customWidth="1"/>
    <col min="49" max="49" width="2.140625" style="140" bestFit="1" customWidth="1"/>
    <col min="50" max="50" width="6.42578125" style="141" bestFit="1" customWidth="1"/>
    <col min="51" max="51" width="7.7109375" style="140" customWidth="1"/>
    <col min="52" max="52" width="65.7109375" style="3" customWidth="1"/>
    <col min="53" max="55" width="9.140625" style="140"/>
    <col min="56" max="59" width="0" style="140" hidden="1" customWidth="1"/>
    <col min="60" max="130" width="9.140625" style="140" hidden="1" customWidth="1"/>
    <col min="131" max="208" width="0" style="140" hidden="1" customWidth="1"/>
    <col min="209" max="16384" width="9.140625" style="140"/>
  </cols>
  <sheetData>
    <row r="1" spans="1:52" ht="20.100000000000001" customHeight="1" x14ac:dyDescent="0.2">
      <c r="A1" s="371" t="s">
        <v>864</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297"/>
      <c r="AT1" s="297"/>
      <c r="AU1" s="297"/>
    </row>
    <row r="2" spans="1:52" ht="20.100000000000001" customHeight="1" x14ac:dyDescent="0.2">
      <c r="A2" s="371" t="s">
        <v>215</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297"/>
      <c r="AT2" s="297"/>
      <c r="AU2" s="297"/>
    </row>
    <row r="3" spans="1:52" ht="27.95" customHeight="1" x14ac:dyDescent="0.2">
      <c r="A3" s="415" t="s">
        <v>209</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c r="AR3" s="415"/>
      <c r="AS3" s="297"/>
      <c r="AT3" s="297"/>
      <c r="AU3" s="297"/>
    </row>
    <row r="4" spans="1:52" s="12" customFormat="1" ht="20.100000000000001" customHeight="1" x14ac:dyDescent="0.2">
      <c r="A4" s="403" t="s">
        <v>54</v>
      </c>
      <c r="B4" s="403"/>
      <c r="C4" s="403"/>
      <c r="D4" s="414" t="s">
        <v>93</v>
      </c>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51"/>
      <c r="AT4" s="51"/>
      <c r="AU4" s="51"/>
      <c r="AX4" s="13"/>
      <c r="AZ4" s="13"/>
    </row>
    <row r="5" spans="1:52" s="12" customFormat="1" ht="14.1" customHeight="1" x14ac:dyDescent="0.2">
      <c r="A5" s="70"/>
      <c r="B5" s="70"/>
      <c r="C5" s="70"/>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51"/>
      <c r="AT5" s="51"/>
      <c r="AU5" s="51"/>
      <c r="AX5" s="13"/>
      <c r="AZ5" s="13"/>
    </row>
    <row r="6" spans="1:52" ht="14.1" customHeight="1" x14ac:dyDescent="0.2">
      <c r="A6" s="405" t="s">
        <v>36</v>
      </c>
      <c r="B6" s="405"/>
      <c r="C6" s="405"/>
      <c r="D6" s="390" t="s">
        <v>94</v>
      </c>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145"/>
      <c r="AT6" s="145"/>
      <c r="AU6" s="145"/>
    </row>
    <row r="7" spans="1:52" ht="14.1" customHeight="1" x14ac:dyDescent="0.2">
      <c r="D7" s="357" t="s">
        <v>718</v>
      </c>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145"/>
      <c r="AT7" s="145"/>
      <c r="AU7" s="145"/>
    </row>
    <row r="8" spans="1:52" ht="14.1" customHeight="1" x14ac:dyDescent="0.2">
      <c r="D8" s="413" t="s">
        <v>865</v>
      </c>
      <c r="E8" s="413"/>
      <c r="F8" s="413"/>
      <c r="G8" s="413"/>
      <c r="H8" s="413"/>
      <c r="I8" s="307" t="s">
        <v>129</v>
      </c>
      <c r="J8" s="411" t="s">
        <v>892</v>
      </c>
      <c r="K8" s="411"/>
      <c r="L8" s="411"/>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row>
    <row r="9" spans="1:52" ht="14.1" customHeight="1" x14ac:dyDescent="0.2">
      <c r="F9" s="311"/>
      <c r="G9" s="311"/>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1:52" ht="14.1" customHeight="1" x14ac:dyDescent="0.2">
      <c r="A10" s="405" t="s">
        <v>125</v>
      </c>
      <c r="B10" s="405"/>
      <c r="C10" s="405"/>
      <c r="D10" s="412" t="s">
        <v>95</v>
      </c>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306"/>
      <c r="AT10" s="306"/>
      <c r="AU10" s="306"/>
    </row>
    <row r="11" spans="1:52" ht="14.1" customHeight="1" x14ac:dyDescent="0.2">
      <c r="D11" s="357" t="s">
        <v>108</v>
      </c>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296"/>
      <c r="AT11" s="296"/>
      <c r="AU11" s="296"/>
    </row>
    <row r="12" spans="1:52" ht="27.95" customHeight="1" x14ac:dyDescent="0.2">
      <c r="D12" s="404" t="s">
        <v>893</v>
      </c>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73"/>
      <c r="AT12" s="73"/>
      <c r="AU12" s="73"/>
    </row>
    <row r="13" spans="1:52" ht="14.1" customHeight="1" x14ac:dyDescent="0.2">
      <c r="F13" s="311"/>
      <c r="G13" s="311"/>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row>
    <row r="14" spans="1:52" ht="14.1" customHeight="1" x14ac:dyDescent="0.2">
      <c r="A14" s="405" t="s">
        <v>212</v>
      </c>
      <c r="B14" s="405"/>
      <c r="C14" s="405"/>
      <c r="D14" s="412" t="s">
        <v>373</v>
      </c>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306"/>
      <c r="AT14" s="306"/>
      <c r="AU14" s="306"/>
    </row>
    <row r="15" spans="1:52" ht="14.1" customHeight="1" x14ac:dyDescent="0.2">
      <c r="D15" s="357" t="s">
        <v>370</v>
      </c>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296"/>
      <c r="AT15" s="296"/>
      <c r="AU15" s="296"/>
    </row>
    <row r="16" spans="1:52" ht="14.1" customHeight="1" x14ac:dyDescent="0.2">
      <c r="D16" s="404" t="s">
        <v>894</v>
      </c>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73"/>
      <c r="AT16" s="73"/>
      <c r="AU16" s="73"/>
    </row>
    <row r="17" spans="1:52" ht="14.1" customHeight="1" x14ac:dyDescent="0.2">
      <c r="F17" s="311"/>
      <c r="G17" s="311"/>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1:52" ht="14.1" customHeight="1" x14ac:dyDescent="0.2">
      <c r="A18" s="405" t="s">
        <v>371</v>
      </c>
      <c r="B18" s="405"/>
      <c r="C18" s="405"/>
      <c r="D18" s="390" t="s">
        <v>123</v>
      </c>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00"/>
      <c r="AT18" s="300"/>
      <c r="AU18" s="300"/>
    </row>
    <row r="19" spans="1:52" ht="14.1" customHeight="1" x14ac:dyDescent="0.2">
      <c r="D19" s="357" t="s">
        <v>124</v>
      </c>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05"/>
      <c r="AT19" s="305"/>
      <c r="AU19" s="305"/>
    </row>
    <row r="20" spans="1:52" ht="14.1" customHeight="1" x14ac:dyDescent="0.2">
      <c r="D20" s="417" t="s">
        <v>65</v>
      </c>
      <c r="E20" s="417"/>
      <c r="F20" s="417"/>
      <c r="G20" s="417"/>
      <c r="H20" s="417"/>
      <c r="I20" s="417"/>
      <c r="J20" s="417"/>
      <c r="K20" s="417"/>
      <c r="L20" s="417"/>
      <c r="M20" s="417"/>
      <c r="N20" s="417"/>
      <c r="O20" s="417"/>
      <c r="P20" s="417"/>
      <c r="Q20" s="417"/>
      <c r="R20" s="417"/>
      <c r="S20" s="417"/>
      <c r="T20" s="417"/>
      <c r="U20" s="417"/>
      <c r="V20" s="404" t="s">
        <v>895</v>
      </c>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73"/>
      <c r="AT20" s="73"/>
      <c r="AU20" s="73"/>
    </row>
    <row r="21" spans="1:52" ht="14.1" customHeight="1" x14ac:dyDescent="0.2">
      <c r="D21" s="416" t="s">
        <v>66</v>
      </c>
      <c r="E21" s="416"/>
      <c r="F21" s="416"/>
      <c r="G21" s="416"/>
      <c r="H21" s="416"/>
      <c r="I21" s="416"/>
      <c r="J21" s="416"/>
      <c r="K21" s="416"/>
      <c r="L21" s="416"/>
      <c r="M21" s="416"/>
      <c r="N21" s="416"/>
      <c r="O21" s="416"/>
      <c r="P21" s="416"/>
      <c r="Q21" s="416"/>
      <c r="R21" s="416"/>
      <c r="S21" s="416"/>
      <c r="T21" s="416"/>
      <c r="U21" s="416"/>
      <c r="V21" s="418" t="s">
        <v>896</v>
      </c>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73"/>
      <c r="AT21" s="73"/>
      <c r="AU21" s="73"/>
    </row>
    <row r="22" spans="1:52" ht="20.100000000000001" customHeight="1" x14ac:dyDescent="0.2"/>
    <row r="23" spans="1:52" ht="20.100000000000001" customHeight="1" x14ac:dyDescent="0.2">
      <c r="A23" s="403" t="s">
        <v>17</v>
      </c>
      <c r="B23" s="403"/>
      <c r="C23" s="403"/>
      <c r="D23" s="414" t="s">
        <v>214</v>
      </c>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W23" s="141"/>
      <c r="AX23" s="140"/>
      <c r="AY23" s="3"/>
      <c r="AZ23" s="140"/>
    </row>
    <row r="24" spans="1:52" ht="14.1" customHeight="1" x14ac:dyDescent="0.2">
      <c r="A24" s="71"/>
      <c r="B24" s="71"/>
      <c r="C24" s="71"/>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X24" s="140"/>
      <c r="AY24" s="144"/>
      <c r="AZ24" s="140"/>
    </row>
    <row r="25" spans="1:52" ht="14.1" customHeight="1" x14ac:dyDescent="0.2">
      <c r="A25" s="405" t="s">
        <v>37</v>
      </c>
      <c r="B25" s="405"/>
      <c r="C25" s="405"/>
      <c r="D25" s="390" t="s">
        <v>126</v>
      </c>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W25" s="141"/>
      <c r="AX25" s="140"/>
      <c r="AY25" s="3"/>
      <c r="AZ25" s="140"/>
    </row>
    <row r="26" spans="1:52" ht="27.95" customHeight="1" x14ac:dyDescent="0.2">
      <c r="D26" s="357" t="s">
        <v>719</v>
      </c>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23"/>
      <c r="AT26" s="323"/>
      <c r="AU26" s="323"/>
      <c r="AW26" s="141"/>
      <c r="AX26" s="140"/>
      <c r="AY26" s="3"/>
      <c r="AZ26" s="140"/>
    </row>
    <row r="27" spans="1:52" ht="153.94999999999999" customHeight="1" x14ac:dyDescent="0.2">
      <c r="D27" s="404" t="s">
        <v>1135</v>
      </c>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311"/>
      <c r="AT27" s="311"/>
      <c r="AU27" s="311"/>
      <c r="AV27" s="140">
        <f>LEN(D27)</f>
        <v>1194</v>
      </c>
      <c r="AW27" s="140" t="s">
        <v>64</v>
      </c>
      <c r="AX27" s="141">
        <v>1000</v>
      </c>
      <c r="AY27" s="140" t="s">
        <v>63</v>
      </c>
      <c r="AZ27" s="3" t="str">
        <f>IF(AV27&gt;AX27,"FIGYELEM! Tartsa be a megjelölt karakterszámot!","-")</f>
        <v>FIGYELEM! Tartsa be a megjelölt karakterszámot!</v>
      </c>
    </row>
    <row r="28" spans="1:52" ht="14.1" customHeight="1" x14ac:dyDescent="0.2">
      <c r="E28" s="160"/>
      <c r="G28" s="140"/>
      <c r="AW28" s="141"/>
      <c r="AX28" s="140"/>
      <c r="AY28" s="3"/>
      <c r="AZ28" s="140"/>
    </row>
    <row r="29" spans="1:52" ht="14.1" customHeight="1" x14ac:dyDescent="0.2">
      <c r="A29" s="405" t="s">
        <v>38</v>
      </c>
      <c r="B29" s="405"/>
      <c r="C29" s="405"/>
      <c r="D29" s="390" t="s">
        <v>211</v>
      </c>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W29" s="141"/>
      <c r="AX29" s="140"/>
      <c r="AY29" s="3"/>
      <c r="AZ29" s="140"/>
    </row>
    <row r="30" spans="1:52" ht="27.95" customHeight="1" x14ac:dyDescent="0.2">
      <c r="D30" s="357" t="s">
        <v>720</v>
      </c>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W30" s="141"/>
      <c r="AX30" s="140"/>
      <c r="AY30" s="3"/>
      <c r="AZ30" s="140"/>
    </row>
    <row r="31" spans="1:52" ht="111.95" customHeight="1" x14ac:dyDescent="0.2">
      <c r="D31" s="404" t="s">
        <v>897</v>
      </c>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311"/>
      <c r="AT31" s="311"/>
      <c r="AU31" s="311"/>
      <c r="AV31" s="140">
        <f>LEN(D31)</f>
        <v>472</v>
      </c>
      <c r="AW31" s="140" t="s">
        <v>64</v>
      </c>
      <c r="AX31" s="141">
        <v>700</v>
      </c>
      <c r="AY31" s="140" t="s">
        <v>63</v>
      </c>
      <c r="AZ31" s="3" t="str">
        <f>IF(AV31&gt;AX31,"FIGYELEM! Tartsa be a megjelölt karakterszámot!","-")</f>
        <v>-</v>
      </c>
    </row>
    <row r="32" spans="1:52" ht="14.1" customHeight="1" x14ac:dyDescent="0.2">
      <c r="E32" s="160"/>
      <c r="G32" s="140"/>
      <c r="AW32" s="141"/>
      <c r="AX32" s="140"/>
      <c r="AY32" s="3"/>
      <c r="AZ32" s="140"/>
    </row>
    <row r="33" spans="1:66" ht="14.1" customHeight="1" x14ac:dyDescent="0.2">
      <c r="A33" s="405" t="s">
        <v>339</v>
      </c>
      <c r="B33" s="405"/>
      <c r="C33" s="405"/>
      <c r="D33" s="390" t="s">
        <v>450</v>
      </c>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W33" s="141"/>
      <c r="AX33" s="140"/>
      <c r="AY33" s="3"/>
      <c r="AZ33" s="140"/>
    </row>
    <row r="34" spans="1:66" ht="56.1" customHeight="1" x14ac:dyDescent="0.15">
      <c r="D34" s="406" t="s">
        <v>866</v>
      </c>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06"/>
      <c r="AP34" s="406"/>
      <c r="AQ34" s="406"/>
      <c r="AR34" s="406"/>
      <c r="AS34" s="221"/>
      <c r="AT34" s="221"/>
      <c r="AU34" s="221"/>
      <c r="AW34" s="141"/>
      <c r="AX34" s="140"/>
      <c r="AY34" s="3"/>
      <c r="AZ34" s="140"/>
    </row>
    <row r="35" spans="1:66" ht="14.1" customHeight="1" x14ac:dyDescent="0.2">
      <c r="D35" s="407" t="s">
        <v>132</v>
      </c>
      <c r="E35" s="407"/>
      <c r="F35" s="407"/>
      <c r="G35" s="407"/>
      <c r="H35" s="407"/>
      <c r="I35" s="407"/>
      <c r="J35" s="407"/>
      <c r="K35" s="407"/>
      <c r="L35" s="410" t="s">
        <v>451</v>
      </c>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7"/>
      <c r="AS35" s="324" t="s">
        <v>815</v>
      </c>
      <c r="AT35" s="269" t="s">
        <v>248</v>
      </c>
      <c r="AU35" s="209"/>
      <c r="AW35" s="141"/>
      <c r="AX35" s="140"/>
      <c r="AY35" s="3"/>
      <c r="AZ35" s="140"/>
    </row>
    <row r="36" spans="1:66" ht="14.1" customHeight="1" x14ac:dyDescent="0.2">
      <c r="D36" s="408" t="str">
        <f>CONCATENATE('2.'!$D$8,'2.'!$I$8,'2.'!$J$8,"-")</f>
        <v>HAT-14-01-0380-</v>
      </c>
      <c r="E36" s="408"/>
      <c r="F36" s="408"/>
      <c r="G36" s="408"/>
      <c r="H36" s="408"/>
      <c r="I36" s="408"/>
      <c r="J36" s="408"/>
      <c r="K36" s="408"/>
      <c r="L36" s="409" t="s">
        <v>1137</v>
      </c>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147">
        <f>IF(L36&gt;0,1,0)</f>
        <v>1</v>
      </c>
      <c r="AT36" s="143"/>
      <c r="AU36" s="156"/>
    </row>
    <row r="37" spans="1:66" ht="14.1" customHeight="1" x14ac:dyDescent="0.2">
      <c r="E37" s="160"/>
      <c r="G37" s="140"/>
      <c r="AW37" s="141"/>
      <c r="AX37" s="140"/>
      <c r="AY37" s="3"/>
      <c r="AZ37" s="140"/>
      <c r="BK37" s="144"/>
      <c r="BL37" s="138" t="s">
        <v>809</v>
      </c>
      <c r="BM37" s="138">
        <v>1</v>
      </c>
      <c r="BN37" s="138" t="s">
        <v>806</v>
      </c>
    </row>
    <row r="38" spans="1:66" ht="14.1" hidden="1" customHeight="1" x14ac:dyDescent="0.2">
      <c r="A38" s="405" t="s">
        <v>374</v>
      </c>
      <c r="B38" s="405"/>
      <c r="C38" s="405"/>
      <c r="D38" s="390" t="s">
        <v>340</v>
      </c>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W38" s="141"/>
      <c r="AX38" s="140"/>
      <c r="AY38" s="3"/>
      <c r="AZ38" s="140"/>
    </row>
    <row r="39" spans="1:66" ht="56.1" hidden="1" customHeight="1" x14ac:dyDescent="0.15">
      <c r="D39" s="406" t="s">
        <v>842</v>
      </c>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395" t="s">
        <v>815</v>
      </c>
      <c r="AT39" s="221"/>
      <c r="AU39" s="394"/>
      <c r="AW39" s="141"/>
      <c r="AX39" s="140"/>
      <c r="AY39" s="3"/>
      <c r="AZ39" s="140"/>
    </row>
    <row r="40" spans="1:66" ht="14.1" hidden="1" customHeight="1" x14ac:dyDescent="0.2">
      <c r="D40" s="397" t="s">
        <v>644</v>
      </c>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9"/>
      <c r="AS40" s="396"/>
      <c r="AT40" s="269" t="s">
        <v>248</v>
      </c>
      <c r="AU40" s="394"/>
      <c r="AW40" s="141"/>
      <c r="AX40" s="140"/>
      <c r="AY40" s="3"/>
      <c r="AZ40" s="140"/>
    </row>
    <row r="41" spans="1:66" ht="14.1" hidden="1" customHeight="1" x14ac:dyDescent="0.2">
      <c r="D41" s="400"/>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2"/>
      <c r="AS41" s="147">
        <f>IF(D41&gt;0,1,0)</f>
        <v>0</v>
      </c>
      <c r="AT41" s="143"/>
      <c r="AU41" s="156"/>
    </row>
    <row r="42" spans="1:66" ht="14.1" customHeight="1" x14ac:dyDescent="0.2">
      <c r="E42" s="160"/>
      <c r="G42" s="140"/>
      <c r="AW42" s="141"/>
      <c r="AX42" s="140"/>
      <c r="AY42" s="3"/>
      <c r="AZ42" s="140"/>
      <c r="BK42" s="144"/>
      <c r="BL42" s="138"/>
      <c r="BM42" s="138"/>
      <c r="BN42" s="138"/>
    </row>
    <row r="43" spans="1:66" ht="14.1" customHeight="1" x14ac:dyDescent="0.2">
      <c r="A43" s="405" t="s">
        <v>374</v>
      </c>
      <c r="B43" s="405"/>
      <c r="C43" s="405"/>
      <c r="D43" s="390" t="s">
        <v>375</v>
      </c>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0"/>
      <c r="AW43" s="141"/>
      <c r="AX43" s="140"/>
      <c r="AY43" s="3"/>
      <c r="AZ43" s="140"/>
    </row>
    <row r="44" spans="1:66" ht="27.95" customHeight="1" x14ac:dyDescent="0.2">
      <c r="D44" s="357" t="s">
        <v>721</v>
      </c>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W44" s="141"/>
      <c r="AX44" s="140"/>
      <c r="AY44" s="3"/>
      <c r="AZ44" s="140"/>
    </row>
    <row r="45" spans="1:66" ht="69.95" customHeight="1" x14ac:dyDescent="0.2">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311"/>
      <c r="AT45" s="311"/>
      <c r="AU45" s="311"/>
      <c r="AV45" s="140">
        <f>LEN(D45)</f>
        <v>0</v>
      </c>
      <c r="AW45" s="140" t="s">
        <v>64</v>
      </c>
      <c r="AX45" s="141">
        <v>500</v>
      </c>
      <c r="AY45" s="140" t="s">
        <v>63</v>
      </c>
      <c r="AZ45" s="3" t="str">
        <f>IF(AV45&gt;AX45,"FIGYELEM! Tartsa be a megjelölt karakterszámot!","-")</f>
        <v>-</v>
      </c>
    </row>
    <row r="46" spans="1:66" ht="20.100000000000001" customHeight="1" x14ac:dyDescent="0.2">
      <c r="E46" s="160"/>
      <c r="G46" s="140"/>
      <c r="AW46" s="141"/>
      <c r="AX46" s="140"/>
      <c r="AY46" s="3"/>
      <c r="AZ46" s="140"/>
    </row>
    <row r="47" spans="1:66" ht="14.1" customHeight="1" x14ac:dyDescent="0.2">
      <c r="BL47" s="138"/>
      <c r="BM47" s="138"/>
      <c r="BN47" s="138"/>
    </row>
    <row r="49" ht="27.95" customHeight="1" x14ac:dyDescent="0.2"/>
    <row r="50" ht="84" customHeight="1" x14ac:dyDescent="0.2"/>
    <row r="51" ht="20.100000000000001" customHeight="1" x14ac:dyDescent="0.2"/>
  </sheetData>
  <sheetProtection algorithmName="SHA-512" hashValue="q5rIhN5DVvAdx4HBma8BPJfwr5/mPFMpjHsO9L29wfb5UuVk4zgbdhoW4CBdUhjesMN1dPTsSy9XOVmhrzrg/Q==" saltValue="7lz33Z5Q2C+XvP8dODVPXg==" spinCount="100000" sheet="1" objects="1" scenarios="1" selectLockedCells="1"/>
  <mergeCells count="53">
    <mergeCell ref="D20:U20"/>
    <mergeCell ref="A10:C10"/>
    <mergeCell ref="D11:AR11"/>
    <mergeCell ref="D31:AR31"/>
    <mergeCell ref="D30:AR30"/>
    <mergeCell ref="A14:C14"/>
    <mergeCell ref="D14:AR14"/>
    <mergeCell ref="D15:AR15"/>
    <mergeCell ref="D16:AR16"/>
    <mergeCell ref="A25:C25"/>
    <mergeCell ref="D25:AR25"/>
    <mergeCell ref="A29:C29"/>
    <mergeCell ref="D18:AR18"/>
    <mergeCell ref="D19:AR19"/>
    <mergeCell ref="V20:AR20"/>
    <mergeCell ref="V21:AR21"/>
    <mergeCell ref="D21:U21"/>
    <mergeCell ref="D26:AR26"/>
    <mergeCell ref="D23:AR23"/>
    <mergeCell ref="D27:AR27"/>
    <mergeCell ref="D29:AR29"/>
    <mergeCell ref="A1:AR1"/>
    <mergeCell ref="A2:AR2"/>
    <mergeCell ref="A4:C4"/>
    <mergeCell ref="D4:AR4"/>
    <mergeCell ref="A6:C6"/>
    <mergeCell ref="A3:AR3"/>
    <mergeCell ref="D7:AR7"/>
    <mergeCell ref="D6:AR6"/>
    <mergeCell ref="A18:C18"/>
    <mergeCell ref="J8:L8"/>
    <mergeCell ref="D10:AR10"/>
    <mergeCell ref="D12:AR12"/>
    <mergeCell ref="D8:H8"/>
    <mergeCell ref="A23:C23"/>
    <mergeCell ref="D45:AR45"/>
    <mergeCell ref="A33:C33"/>
    <mergeCell ref="D33:AR33"/>
    <mergeCell ref="D34:AR34"/>
    <mergeCell ref="D39:AR39"/>
    <mergeCell ref="D35:K35"/>
    <mergeCell ref="D36:K36"/>
    <mergeCell ref="L36:AR36"/>
    <mergeCell ref="L35:AR35"/>
    <mergeCell ref="A38:C38"/>
    <mergeCell ref="D38:AR38"/>
    <mergeCell ref="A43:C43"/>
    <mergeCell ref="D43:AR43"/>
    <mergeCell ref="AU39:AU40"/>
    <mergeCell ref="AS39:AS40"/>
    <mergeCell ref="D40:AR40"/>
    <mergeCell ref="D41:AR41"/>
    <mergeCell ref="D44:AR44"/>
  </mergeCells>
  <phoneticPr fontId="1" type="noConversion"/>
  <dataValidations disablePrompts="1" count="1">
    <dataValidation type="list" allowBlank="1" showInputMessage="1" showErrorMessage="1" sqref="AT36 AT41">
      <formula1>$BK$37:$BN$37</formula1>
    </dataValidation>
  </dataValidations>
  <printOptions horizontalCentered="1"/>
  <pageMargins left="0.59055118110236227" right="0.59055118110236227" top="0.59055118110236227" bottom="0.78740157480314965" header="0.39370078740157483" footer="0.39370078740157483"/>
  <pageSetup paperSize="9" scale="73" orientation="portrait" r:id="rId1"/>
  <headerFooter alignWithMargins="0">
    <oddFooter>&amp;L&amp;"Verdana,Félkövér"&amp;8HATÁRTALANUL! &amp;"Verdana,Normál"program
HAT-14-01 Tanulmányi kirándulás hetedikeseknek
&amp;"Verdana,Félkövér"Tartalmi és pénzügyi beszámoló: 2. A Támogatott adatai és a projekt összefoglalása</oddFooter>
  </headerFooter>
  <rowBreaks count="1" manualBreakCount="1">
    <brk id="41" max="43" man="1"/>
  </rowBreaks>
  <colBreaks count="1" manualBreakCount="1">
    <brk id="4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Z131"/>
  <sheetViews>
    <sheetView view="pageBreakPreview" topLeftCell="A118" zoomScaleNormal="100" zoomScaleSheetLayoutView="100" workbookViewId="0">
      <selection activeCell="V128" sqref="V128:AR128"/>
    </sheetView>
  </sheetViews>
  <sheetFormatPr defaultColWidth="9.140625" defaultRowHeight="14.1" customHeight="1" x14ac:dyDescent="0.2"/>
  <cols>
    <col min="1" max="5" width="2.7109375" style="304" customWidth="1"/>
    <col min="6" max="7" width="2.7109375" style="160" customWidth="1"/>
    <col min="8" max="44" width="2.7109375" style="140" customWidth="1"/>
    <col min="45" max="47" width="15.7109375" style="140" hidden="1" customWidth="1"/>
    <col min="48" max="48" width="5.28515625" style="140" customWidth="1"/>
    <col min="49" max="49" width="2.140625" style="140" bestFit="1" customWidth="1"/>
    <col min="50" max="50" width="6.42578125" style="141" bestFit="1" customWidth="1"/>
    <col min="51" max="51" width="7.7109375" style="140" customWidth="1"/>
    <col min="52" max="52" width="65.7109375" style="3" customWidth="1"/>
    <col min="53" max="55" width="9.140625" style="140"/>
    <col min="56" max="59" width="0" style="140" hidden="1" customWidth="1"/>
    <col min="60" max="60" width="8.7109375" style="140" hidden="1" customWidth="1"/>
    <col min="61" max="156" width="9.140625" style="140" hidden="1" customWidth="1"/>
    <col min="157" max="208" width="0" style="140" hidden="1" customWidth="1"/>
    <col min="209" max="16384" width="9.140625" style="140"/>
  </cols>
  <sheetData>
    <row r="1" spans="1:66" ht="20.100000000000001" customHeight="1" x14ac:dyDescent="0.2">
      <c r="A1" s="371" t="s">
        <v>864</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297"/>
      <c r="AT1" s="297"/>
      <c r="AU1" s="297"/>
    </row>
    <row r="2" spans="1:66" s="325" customFormat="1" ht="20.100000000000001" customHeight="1" x14ac:dyDescent="0.2">
      <c r="A2" s="450" t="s">
        <v>218</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315"/>
      <c r="AT2" s="315"/>
      <c r="AU2" s="315"/>
      <c r="AX2" s="326"/>
      <c r="AZ2" s="44"/>
    </row>
    <row r="3" spans="1:66" ht="27.95" customHeight="1" x14ac:dyDescent="0.2">
      <c r="A3" s="451" t="s">
        <v>209</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145"/>
      <c r="AT3" s="145"/>
      <c r="AU3" s="145"/>
    </row>
    <row r="4" spans="1:66" ht="18" customHeight="1" x14ac:dyDescent="0.15">
      <c r="A4" s="403" t="s">
        <v>90</v>
      </c>
      <c r="B4" s="403"/>
      <c r="C4" s="403"/>
      <c r="D4" s="414" t="s">
        <v>839</v>
      </c>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308"/>
      <c r="AT4" s="302" t="s">
        <v>248</v>
      </c>
      <c r="AU4" s="308"/>
    </row>
    <row r="5" spans="1:66" ht="14.1" customHeight="1" x14ac:dyDescent="0.2">
      <c r="D5" s="453" t="s">
        <v>230</v>
      </c>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316"/>
      <c r="AT5" s="143"/>
      <c r="AU5" s="316"/>
    </row>
    <row r="6" spans="1:66" ht="14.1" customHeight="1" x14ac:dyDescent="0.2">
      <c r="A6" s="452"/>
      <c r="B6" s="452"/>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316"/>
      <c r="AT6" s="316"/>
      <c r="AU6" s="316"/>
    </row>
    <row r="7" spans="1:66" ht="14.1" customHeight="1" x14ac:dyDescent="0.2">
      <c r="A7" s="405" t="s">
        <v>39</v>
      </c>
      <c r="B7" s="405"/>
      <c r="C7" s="405"/>
      <c r="D7" s="412" t="s">
        <v>217</v>
      </c>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row>
    <row r="8" spans="1:66" ht="27.95" customHeight="1" x14ac:dyDescent="0.2">
      <c r="D8" s="357" t="s">
        <v>843</v>
      </c>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T8" s="146"/>
    </row>
    <row r="9" spans="1:66" ht="14.1" customHeight="1" x14ac:dyDescent="0.2">
      <c r="D9" s="441" t="str">
        <f>'Jelenléti ív'!M13</f>
        <v>2015.</v>
      </c>
      <c r="E9" s="413"/>
      <c r="F9" s="413"/>
      <c r="G9" s="413"/>
      <c r="H9" s="413"/>
      <c r="I9" s="434" t="s">
        <v>827</v>
      </c>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T9" s="322"/>
      <c r="AZ9" s="422" t="str">
        <f>IF('Jelenléti ív'!AX21="-","FIGYELEM! Töltse ki a HATÁRTALANUL! előkészítő óra időpontját a Jelenléti ív c. munkalapon!",IF(OR(AND('Jelenléti ív'!AX22&lt;'Jelenléti ív'!X13,'Jelenléti ív'!AX22&gt;='Jelenléti ív'!BV21),AND('Jelenléti ív'!AX22&gt;'Jelenléti ív'!Y13,'Jelenléti ív'!AX22&lt;='Jelenléti ív'!BW21)),"FIGYELEM! A HATÁRTALANUL! előkészítő órát nem az utazást megelőző 15 nap valamelyikén tartották, a 3.1.2. pontban indokolja az eltérést!",IF(OR('Jelenléti ív'!AX22&lt;'Jelenléti ív'!BV21,'Jelenléti ív'!AX22&gt;'Jelenléti ív'!BW21),"FIGYELEM! Az előkészítő óra időpontja nem esik a megvalósítási időszakba!","-")))</f>
        <v>FIGYELEM! A HATÁRTALANUL! előkészítő órát nem az utazást megelőző 15 nap valamelyikén tartották, a 3.1.2. pontban indokolja az eltérést!</v>
      </c>
    </row>
    <row r="10" spans="1:66" ht="14.1" customHeight="1" x14ac:dyDescent="0.2">
      <c r="D10" s="441" t="str">
        <f>'Jelenléti ív'!M14</f>
        <v>április</v>
      </c>
      <c r="E10" s="385"/>
      <c r="F10" s="385"/>
      <c r="G10" s="385"/>
      <c r="H10" s="385"/>
      <c r="I10" s="434" t="s">
        <v>829</v>
      </c>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T10" s="322"/>
      <c r="AZ10" s="422"/>
    </row>
    <row r="11" spans="1:66" ht="14.1" customHeight="1" x14ac:dyDescent="0.2">
      <c r="D11" s="441" t="str">
        <f>'Jelenléti ív'!M15</f>
        <v>15.</v>
      </c>
      <c r="E11" s="413"/>
      <c r="F11" s="413"/>
      <c r="G11" s="413"/>
      <c r="H11" s="413"/>
      <c r="I11" s="434" t="s">
        <v>72</v>
      </c>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T11" s="322"/>
      <c r="AZ11" s="422"/>
    </row>
    <row r="12" spans="1:66" ht="14.1" customHeight="1" x14ac:dyDescent="0.2">
      <c r="A12" s="452"/>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row>
    <row r="13" spans="1:66" ht="14.1" customHeight="1" x14ac:dyDescent="0.2">
      <c r="A13" s="405" t="s">
        <v>219</v>
      </c>
      <c r="B13" s="405"/>
      <c r="C13" s="405"/>
      <c r="D13" s="390" t="s">
        <v>255</v>
      </c>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W13" s="141"/>
      <c r="AX13" s="140"/>
      <c r="AY13" s="3"/>
    </row>
    <row r="14" spans="1:66" ht="27.95" customHeight="1" x14ac:dyDescent="0.15">
      <c r="D14" s="406" t="s">
        <v>287</v>
      </c>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323"/>
      <c r="AT14" s="302" t="s">
        <v>248</v>
      </c>
      <c r="AU14" s="323"/>
      <c r="AW14" s="141"/>
      <c r="AX14" s="140"/>
      <c r="AY14" s="3"/>
      <c r="AZ14" s="121"/>
    </row>
    <row r="15" spans="1:66" ht="56.1" customHeight="1" x14ac:dyDescent="0.2">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311"/>
      <c r="AT15" s="143"/>
      <c r="AU15" s="311"/>
      <c r="AV15" s="140">
        <f>LEN(D15)</f>
        <v>0</v>
      </c>
      <c r="AW15" s="140" t="s">
        <v>64</v>
      </c>
      <c r="AX15" s="141">
        <v>350</v>
      </c>
      <c r="AY15" s="140" t="s">
        <v>63</v>
      </c>
      <c r="AZ15" s="3" t="str">
        <f>IF(AV15&gt;AX15,"FIGYELEM! Tartsa be a megjelölt karakterszámot!","-")</f>
        <v>-</v>
      </c>
      <c r="BK15" s="144"/>
      <c r="BL15" s="138" t="s">
        <v>809</v>
      </c>
      <c r="BM15" s="138">
        <v>1</v>
      </c>
      <c r="BN15" s="138" t="s">
        <v>806</v>
      </c>
    </row>
    <row r="16" spans="1:66" s="144" customFormat="1" ht="14.1" customHeight="1" x14ac:dyDescent="0.2">
      <c r="A16" s="304"/>
      <c r="B16" s="304"/>
      <c r="C16" s="304"/>
      <c r="D16" s="304"/>
      <c r="E16" s="304"/>
      <c r="F16" s="311"/>
      <c r="G16" s="311"/>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0"/>
      <c r="AX16" s="40"/>
      <c r="AZ16" s="121"/>
    </row>
    <row r="17" spans="1:143" ht="14.1" customHeight="1" x14ac:dyDescent="0.2">
      <c r="A17" s="405" t="s">
        <v>220</v>
      </c>
      <c r="B17" s="405"/>
      <c r="C17" s="405"/>
      <c r="D17" s="412" t="s">
        <v>828</v>
      </c>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306"/>
      <c r="AT17" s="306"/>
      <c r="AU17" s="306"/>
    </row>
    <row r="18" spans="1:143" ht="27.95" customHeight="1" x14ac:dyDescent="0.2">
      <c r="D18" s="357" t="s">
        <v>844</v>
      </c>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301"/>
      <c r="AT18" s="301"/>
      <c r="AU18" s="301"/>
    </row>
    <row r="19" spans="1:143" ht="14.1" customHeight="1" x14ac:dyDescent="0.2">
      <c r="A19" s="122"/>
      <c r="B19" s="122"/>
      <c r="C19" s="122"/>
      <c r="D19" s="457">
        <v>3</v>
      </c>
      <c r="E19" s="457"/>
      <c r="F19" s="457"/>
      <c r="G19" s="457"/>
      <c r="H19" s="457"/>
      <c r="I19" s="434" t="s">
        <v>71</v>
      </c>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c r="AS19" s="311"/>
      <c r="AT19" s="311"/>
      <c r="AU19" s="311"/>
      <c r="AZ19" s="422" t="str">
        <f>IF(D19=0,"FIGYELEM! Töltse ki a HATÁRTALANUL! előkészítő óra időtartamát a 3.1.3. pontban!",(IF(AND(D19&gt;0,D19&lt;3),"FIGYELEM! Az előkészítő órát kevesebb, mint 3 óra időtartamban tartották meg, a 3.1.4. pontban indokolja az eltérést!","-")))</f>
        <v>-</v>
      </c>
      <c r="BL19" s="140">
        <v>1</v>
      </c>
      <c r="BM19" s="140">
        <v>2</v>
      </c>
      <c r="BN19" s="140">
        <v>3</v>
      </c>
      <c r="BO19" s="140">
        <v>4</v>
      </c>
      <c r="BP19" s="140">
        <v>5</v>
      </c>
      <c r="BQ19" s="140">
        <v>6</v>
      </c>
      <c r="BR19" s="140">
        <v>7</v>
      </c>
      <c r="BS19" s="140">
        <v>8</v>
      </c>
      <c r="BT19" s="140">
        <v>9</v>
      </c>
      <c r="BU19" s="140">
        <v>10</v>
      </c>
    </row>
    <row r="20" spans="1:143" ht="14.1" customHeight="1" x14ac:dyDescent="0.2">
      <c r="F20" s="311"/>
      <c r="G20" s="311"/>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Z20" s="422"/>
    </row>
    <row r="21" spans="1:143" ht="14.1" customHeight="1" x14ac:dyDescent="0.2">
      <c r="A21" s="405" t="s">
        <v>221</v>
      </c>
      <c r="B21" s="405"/>
      <c r="C21" s="405"/>
      <c r="D21" s="390" t="s">
        <v>263</v>
      </c>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W21" s="141"/>
      <c r="AX21" s="140"/>
      <c r="AY21" s="3"/>
      <c r="AZ21" s="422"/>
    </row>
    <row r="22" spans="1:143" ht="27.95" customHeight="1" x14ac:dyDescent="0.15">
      <c r="D22" s="406" t="s">
        <v>296</v>
      </c>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06"/>
      <c r="AP22" s="406"/>
      <c r="AQ22" s="406"/>
      <c r="AR22" s="406"/>
      <c r="AS22" s="323"/>
      <c r="AT22" s="302" t="s">
        <v>248</v>
      </c>
      <c r="AU22" s="323"/>
      <c r="AW22" s="141"/>
      <c r="AX22" s="140"/>
      <c r="AY22" s="3"/>
      <c r="AZ22" s="121"/>
    </row>
    <row r="23" spans="1:143" ht="56.1" customHeight="1" x14ac:dyDescent="0.2">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311"/>
      <c r="AT23" s="143"/>
      <c r="AU23" s="311"/>
      <c r="AV23" s="140">
        <f>LEN(D23)</f>
        <v>0</v>
      </c>
      <c r="AW23" s="140" t="s">
        <v>64</v>
      </c>
      <c r="AX23" s="141">
        <v>350</v>
      </c>
      <c r="AY23" s="140" t="s">
        <v>63</v>
      </c>
      <c r="AZ23" s="3" t="str">
        <f>IF(AV23&gt;AX23,"FIGYELEM! Tartsa be a megjelölt karakterszámot!","-")</f>
        <v>-</v>
      </c>
    </row>
    <row r="24" spans="1:143" s="144" customFormat="1" ht="14.1" customHeight="1" x14ac:dyDescent="0.2">
      <c r="A24" s="304"/>
      <c r="B24" s="304"/>
      <c r="C24" s="304"/>
      <c r="D24" s="304"/>
      <c r="E24" s="304"/>
      <c r="F24" s="311"/>
      <c r="G24" s="311"/>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0"/>
      <c r="AX24" s="40"/>
      <c r="AZ24" s="121"/>
    </row>
    <row r="25" spans="1:143" ht="14.1" customHeight="1" x14ac:dyDescent="0.2">
      <c r="A25" s="405" t="s">
        <v>222</v>
      </c>
      <c r="B25" s="405"/>
      <c r="C25" s="405"/>
      <c r="D25" s="390" t="s">
        <v>237</v>
      </c>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W25" s="141"/>
      <c r="AX25" s="140"/>
      <c r="AY25" s="3"/>
      <c r="AZ25" s="140"/>
    </row>
    <row r="26" spans="1:143" ht="42" customHeight="1" x14ac:dyDescent="0.15">
      <c r="D26" s="357" t="s">
        <v>845</v>
      </c>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03"/>
      <c r="AT26" s="303" t="s">
        <v>456</v>
      </c>
      <c r="AU26" s="296"/>
      <c r="AW26" s="141"/>
      <c r="AX26" s="140"/>
      <c r="AY26" s="3"/>
      <c r="AZ26" s="140"/>
    </row>
    <row r="27" spans="1:143" ht="14.1" customHeight="1" x14ac:dyDescent="0.2">
      <c r="D27" s="385">
        <f>'Jelenléti ív'!M112</f>
        <v>41</v>
      </c>
      <c r="E27" s="385"/>
      <c r="F27" s="385"/>
      <c r="G27" s="385"/>
      <c r="H27" s="385"/>
      <c r="I27" s="434" t="s">
        <v>229</v>
      </c>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321"/>
      <c r="AT27" s="143"/>
      <c r="AU27" s="311"/>
      <c r="AW27" s="141"/>
      <c r="AX27" s="140"/>
      <c r="AY27" s="422"/>
      <c r="AZ27" s="421" t="str">
        <f>IF('Jelenléti ív'!N112=0,"FIGYELEM! Töltse ki a Jelenléti ív c. munkalapot!",IF('4.'!D26&gt;D27,"FIGYELEM! Az előkészítő órán kevesebb diák vett részt, mint a tanulmányi kiránduláson, a 3.1.6. pontban indokolja az eltérést!","-"))</f>
        <v>-</v>
      </c>
      <c r="BL27" s="140">
        <v>1</v>
      </c>
      <c r="BM27" s="140">
        <v>2</v>
      </c>
      <c r="BN27" s="140">
        <v>3</v>
      </c>
      <c r="BO27" s="140">
        <v>4</v>
      </c>
      <c r="BP27" s="140">
        <v>5</v>
      </c>
      <c r="BQ27" s="140">
        <v>6</v>
      </c>
      <c r="BR27" s="140">
        <v>7</v>
      </c>
      <c r="BS27" s="140">
        <v>8</v>
      </c>
      <c r="BT27" s="140">
        <v>9</v>
      </c>
      <c r="BU27" s="140">
        <v>10</v>
      </c>
      <c r="BV27" s="140">
        <v>11</v>
      </c>
      <c r="BW27" s="140">
        <v>12</v>
      </c>
      <c r="BX27" s="140">
        <v>13</v>
      </c>
      <c r="BY27" s="140">
        <v>14</v>
      </c>
      <c r="BZ27" s="140">
        <v>15</v>
      </c>
      <c r="CA27" s="140">
        <v>16</v>
      </c>
      <c r="CB27" s="140">
        <v>17</v>
      </c>
      <c r="CC27" s="140">
        <v>18</v>
      </c>
      <c r="CD27" s="140">
        <v>19</v>
      </c>
      <c r="CE27" s="140">
        <v>20</v>
      </c>
      <c r="CF27" s="140">
        <v>21</v>
      </c>
      <c r="CG27" s="140">
        <v>22</v>
      </c>
      <c r="CH27" s="140">
        <v>23</v>
      </c>
      <c r="CI27" s="140">
        <v>24</v>
      </c>
      <c r="CJ27" s="140">
        <v>25</v>
      </c>
      <c r="CK27" s="140">
        <v>26</v>
      </c>
      <c r="CL27" s="140">
        <v>27</v>
      </c>
      <c r="CM27" s="140">
        <v>28</v>
      </c>
      <c r="CN27" s="140">
        <v>29</v>
      </c>
      <c r="CO27" s="140">
        <v>30</v>
      </c>
      <c r="CP27" s="140">
        <v>31</v>
      </c>
      <c r="CQ27" s="140">
        <v>32</v>
      </c>
      <c r="CR27" s="140">
        <v>33</v>
      </c>
      <c r="CS27" s="140">
        <v>34</v>
      </c>
      <c r="CT27" s="140">
        <v>35</v>
      </c>
      <c r="CU27" s="140">
        <v>36</v>
      </c>
      <c r="CV27" s="140">
        <v>37</v>
      </c>
      <c r="CW27" s="140">
        <v>38</v>
      </c>
      <c r="CX27" s="140">
        <v>39</v>
      </c>
      <c r="CY27" s="140">
        <v>40</v>
      </c>
      <c r="CZ27" s="140">
        <v>41</v>
      </c>
      <c r="DA27" s="140">
        <v>42</v>
      </c>
      <c r="DB27" s="140">
        <v>43</v>
      </c>
      <c r="DC27" s="140">
        <v>44</v>
      </c>
      <c r="DD27" s="140">
        <v>45</v>
      </c>
      <c r="DE27" s="140">
        <v>46</v>
      </c>
      <c r="DF27" s="140">
        <v>47</v>
      </c>
      <c r="DG27" s="140">
        <v>48</v>
      </c>
      <c r="DH27" s="140">
        <v>49</v>
      </c>
      <c r="DI27" s="140">
        <v>50</v>
      </c>
      <c r="DJ27" s="140">
        <v>51</v>
      </c>
      <c r="DK27" s="140">
        <v>52</v>
      </c>
      <c r="DL27" s="140">
        <v>53</v>
      </c>
      <c r="DM27" s="140">
        <v>54</v>
      </c>
      <c r="DN27" s="140">
        <v>55</v>
      </c>
      <c r="DO27" s="140">
        <v>56</v>
      </c>
      <c r="DP27" s="140">
        <v>57</v>
      </c>
      <c r="DQ27" s="140">
        <v>58</v>
      </c>
      <c r="DR27" s="140">
        <v>59</v>
      </c>
      <c r="DS27" s="140">
        <v>60</v>
      </c>
      <c r="DT27" s="140">
        <v>61</v>
      </c>
      <c r="DU27" s="140">
        <v>62</v>
      </c>
      <c r="DV27" s="140">
        <v>63</v>
      </c>
      <c r="DW27" s="140">
        <v>64</v>
      </c>
      <c r="DX27" s="140">
        <v>65</v>
      </c>
      <c r="DY27" s="140">
        <v>66</v>
      </c>
      <c r="DZ27" s="140">
        <v>67</v>
      </c>
      <c r="EA27" s="140">
        <v>68</v>
      </c>
      <c r="EB27" s="140">
        <v>69</v>
      </c>
      <c r="EC27" s="140">
        <v>70</v>
      </c>
      <c r="ED27" s="140">
        <v>71</v>
      </c>
      <c r="EE27" s="140">
        <v>72</v>
      </c>
      <c r="EF27" s="140">
        <v>73</v>
      </c>
      <c r="EG27" s="140">
        <v>74</v>
      </c>
      <c r="EH27" s="140">
        <v>75</v>
      </c>
      <c r="EI27" s="140">
        <v>76</v>
      </c>
      <c r="EJ27" s="140">
        <v>77</v>
      </c>
      <c r="EK27" s="140">
        <v>78</v>
      </c>
      <c r="EL27" s="140">
        <v>79</v>
      </c>
      <c r="EM27" s="140">
        <v>80</v>
      </c>
    </row>
    <row r="28" spans="1:143" ht="14.1" customHeight="1" x14ac:dyDescent="0.2">
      <c r="AS28" s="322"/>
      <c r="AW28" s="141"/>
      <c r="AX28" s="140"/>
      <c r="AY28" s="422"/>
      <c r="AZ28" s="421"/>
    </row>
    <row r="29" spans="1:143" ht="14.1" customHeight="1" x14ac:dyDescent="0.2">
      <c r="A29" s="405" t="s">
        <v>223</v>
      </c>
      <c r="B29" s="405"/>
      <c r="C29" s="405"/>
      <c r="D29" s="390" t="s">
        <v>241</v>
      </c>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W29" s="141"/>
      <c r="AX29" s="140"/>
      <c r="AY29" s="3"/>
      <c r="AZ29" s="421"/>
    </row>
    <row r="30" spans="1:143" ht="27.95" customHeight="1" x14ac:dyDescent="0.15">
      <c r="D30" s="406" t="s">
        <v>286</v>
      </c>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323"/>
      <c r="AT30" s="302" t="s">
        <v>248</v>
      </c>
      <c r="AU30" s="323"/>
      <c r="AW30" s="141"/>
      <c r="AX30" s="140"/>
      <c r="AY30" s="3"/>
      <c r="AZ30" s="121"/>
    </row>
    <row r="31" spans="1:143" ht="56.1" customHeight="1" x14ac:dyDescent="0.2">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311"/>
      <c r="AT31" s="143"/>
      <c r="AU31" s="311"/>
      <c r="AV31" s="140">
        <f>LEN(D31)</f>
        <v>0</v>
      </c>
      <c r="AW31" s="140" t="s">
        <v>64</v>
      </c>
      <c r="AX31" s="141">
        <v>350</v>
      </c>
      <c r="AY31" s="140" t="s">
        <v>63</v>
      </c>
      <c r="AZ31" s="3" t="str">
        <f>IF(AV31&gt;AX31,"FIGYELEM! Tartsa be a megjelölt karakterszámot!","-")</f>
        <v>-</v>
      </c>
    </row>
    <row r="32" spans="1:143" s="144" customFormat="1" ht="14.1" customHeight="1" x14ac:dyDescent="0.2">
      <c r="A32" s="304"/>
      <c r="B32" s="304"/>
      <c r="C32" s="304"/>
      <c r="D32" s="304"/>
      <c r="E32" s="304"/>
      <c r="F32" s="311"/>
      <c r="G32" s="311"/>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0"/>
      <c r="AX32" s="40"/>
      <c r="AZ32" s="121"/>
    </row>
    <row r="33" spans="1:134" ht="14.1" customHeight="1" x14ac:dyDescent="0.2">
      <c r="A33" s="405" t="s">
        <v>224</v>
      </c>
      <c r="B33" s="405"/>
      <c r="C33" s="405"/>
      <c r="D33" s="390" t="s">
        <v>247</v>
      </c>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S33" s="145"/>
      <c r="AW33" s="141"/>
      <c r="AX33" s="140"/>
      <c r="AY33" s="3"/>
      <c r="AZ33" s="121"/>
    </row>
    <row r="34" spans="1:134" ht="42" customHeight="1" x14ac:dyDescent="0.15">
      <c r="D34" s="357" t="s">
        <v>845</v>
      </c>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03"/>
      <c r="AT34" s="303" t="s">
        <v>456</v>
      </c>
      <c r="AU34" s="296"/>
      <c r="AW34" s="141"/>
      <c r="AX34" s="140"/>
      <c r="AY34" s="3"/>
      <c r="AZ34" s="140"/>
    </row>
    <row r="35" spans="1:134" ht="14.1" customHeight="1" x14ac:dyDescent="0.2">
      <c r="D35" s="385">
        <f>'Jelenléti ív'!M24</f>
        <v>5</v>
      </c>
      <c r="E35" s="385"/>
      <c r="F35" s="385"/>
      <c r="G35" s="385"/>
      <c r="H35" s="385"/>
      <c r="I35" s="434" t="s">
        <v>238</v>
      </c>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321"/>
      <c r="AT35" s="143"/>
      <c r="AU35" s="311"/>
      <c r="AW35" s="141"/>
      <c r="AX35" s="140"/>
      <c r="AY35" s="422"/>
      <c r="AZ35" s="421" t="str">
        <f>IF('Jelenléti ív'!N24=0,"FIGYELEM! Töltse ki a Jelenléti ív c. munkalapot!",IF('4.'!D30&gt;D35,"FIGYELEM! Az előkészítő órán kevesebb kísérőtanár vett részt, mint a tanulmányi kiránduláson, a 3.1.8. pontban indokolja az eltérést!","-"))</f>
        <v>-</v>
      </c>
    </row>
    <row r="36" spans="1:134" ht="14.1" customHeight="1" x14ac:dyDescent="0.2">
      <c r="AS36" s="322"/>
      <c r="AW36" s="141"/>
      <c r="AX36" s="140"/>
      <c r="AY36" s="422"/>
      <c r="AZ36" s="421"/>
    </row>
    <row r="37" spans="1:134" ht="14.1" customHeight="1" x14ac:dyDescent="0.2">
      <c r="A37" s="405" t="s">
        <v>243</v>
      </c>
      <c r="B37" s="405"/>
      <c r="C37" s="405"/>
      <c r="D37" s="390" t="s">
        <v>242</v>
      </c>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W37" s="141"/>
      <c r="AX37" s="140"/>
      <c r="AY37" s="3"/>
      <c r="AZ37" s="421"/>
    </row>
    <row r="38" spans="1:134" ht="27.95" customHeight="1" x14ac:dyDescent="0.15">
      <c r="D38" s="406" t="s">
        <v>288</v>
      </c>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323"/>
      <c r="AT38" s="302" t="s">
        <v>248</v>
      </c>
      <c r="AU38" s="323"/>
      <c r="AW38" s="141"/>
      <c r="AX38" s="140"/>
      <c r="AY38" s="3"/>
      <c r="AZ38" s="140"/>
    </row>
    <row r="39" spans="1:134" ht="56.1" customHeight="1" x14ac:dyDescent="0.2">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311"/>
      <c r="AT39" s="143"/>
      <c r="AU39" s="311"/>
      <c r="AV39" s="140">
        <f>LEN(D39)</f>
        <v>0</v>
      </c>
      <c r="AW39" s="140" t="s">
        <v>64</v>
      </c>
      <c r="AX39" s="141">
        <v>350</v>
      </c>
      <c r="AY39" s="140" t="s">
        <v>63</v>
      </c>
      <c r="AZ39" s="3" t="str">
        <f>IF(AV39&gt;AX39,"FIGYELEM! Tartsa be a megjelölt karakterszámot!","-")</f>
        <v>-</v>
      </c>
    </row>
    <row r="40" spans="1:134" s="144" customFormat="1" ht="14.1" customHeight="1" x14ac:dyDescent="0.2">
      <c r="A40" s="304"/>
      <c r="B40" s="304"/>
      <c r="C40" s="304"/>
      <c r="D40" s="304"/>
      <c r="E40" s="304"/>
      <c r="F40" s="311"/>
      <c r="G40" s="311"/>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0"/>
      <c r="AX40" s="40"/>
      <c r="AZ40" s="40"/>
    </row>
    <row r="41" spans="1:134" ht="14.1" customHeight="1" x14ac:dyDescent="0.2">
      <c r="A41" s="405" t="s">
        <v>244</v>
      </c>
      <c r="B41" s="405"/>
      <c r="C41" s="405"/>
      <c r="D41" s="458" t="s">
        <v>2</v>
      </c>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320"/>
      <c r="AT41" s="320"/>
      <c r="AU41" s="320"/>
    </row>
    <row r="42" spans="1:134" ht="14.1" customHeight="1" x14ac:dyDescent="0.2">
      <c r="A42" s="47"/>
      <c r="B42" s="47"/>
      <c r="C42" s="47"/>
      <c r="D42" s="454" t="s">
        <v>18</v>
      </c>
      <c r="E42" s="454"/>
      <c r="F42" s="454"/>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54"/>
      <c r="AS42" s="317"/>
      <c r="AT42" s="317"/>
      <c r="AU42" s="317"/>
    </row>
    <row r="43" spans="1:134" s="325" customFormat="1" ht="65.099999999999994" customHeight="1" x14ac:dyDescent="0.2">
      <c r="A43" s="319"/>
      <c r="B43" s="456"/>
      <c r="C43" s="456"/>
      <c r="D43" s="437" t="s">
        <v>840</v>
      </c>
      <c r="E43" s="437"/>
      <c r="F43" s="437"/>
      <c r="G43" s="437"/>
      <c r="H43" s="437"/>
      <c r="I43" s="437"/>
      <c r="J43" s="437"/>
      <c r="K43" s="437" t="s">
        <v>0</v>
      </c>
      <c r="L43" s="437"/>
      <c r="M43" s="437"/>
      <c r="N43" s="437"/>
      <c r="O43" s="437"/>
      <c r="P43" s="437"/>
      <c r="Q43" s="437"/>
      <c r="R43" s="437"/>
      <c r="S43" s="438" t="s">
        <v>46</v>
      </c>
      <c r="T43" s="439"/>
      <c r="U43" s="439"/>
      <c r="V43" s="439"/>
      <c r="W43" s="439"/>
      <c r="X43" s="439"/>
      <c r="Y43" s="439"/>
      <c r="Z43" s="439"/>
      <c r="AA43" s="440"/>
      <c r="AB43" s="437" t="s">
        <v>1</v>
      </c>
      <c r="AC43" s="437"/>
      <c r="AD43" s="437"/>
      <c r="AE43" s="437"/>
      <c r="AF43" s="455" t="s">
        <v>3</v>
      </c>
      <c r="AG43" s="455"/>
      <c r="AH43" s="455"/>
      <c r="AI43" s="455"/>
      <c r="AJ43" s="455"/>
      <c r="AK43" s="455"/>
      <c r="AL43" s="455"/>
      <c r="AM43" s="455"/>
      <c r="AN43" s="455"/>
      <c r="AO43" s="455"/>
      <c r="AP43" s="455"/>
      <c r="AQ43" s="455"/>
      <c r="AR43" s="455"/>
      <c r="AS43" s="322"/>
      <c r="AT43" s="322"/>
      <c r="AU43" s="322"/>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row>
    <row r="44" spans="1:134" ht="27.95" customHeight="1" x14ac:dyDescent="0.2">
      <c r="A44" s="322"/>
      <c r="B44" s="218"/>
      <c r="C44" s="218"/>
      <c r="D44" s="436" t="s">
        <v>898</v>
      </c>
      <c r="E44" s="436"/>
      <c r="F44" s="436"/>
      <c r="G44" s="436"/>
      <c r="H44" s="436"/>
      <c r="I44" s="436"/>
      <c r="J44" s="436"/>
      <c r="K44" s="436" t="s">
        <v>44</v>
      </c>
      <c r="L44" s="436"/>
      <c r="M44" s="436"/>
      <c r="N44" s="436"/>
      <c r="O44" s="436"/>
      <c r="P44" s="436"/>
      <c r="Q44" s="436"/>
      <c r="R44" s="436"/>
      <c r="S44" s="436" t="s">
        <v>894</v>
      </c>
      <c r="T44" s="436"/>
      <c r="U44" s="436"/>
      <c r="V44" s="436"/>
      <c r="W44" s="436"/>
      <c r="X44" s="436"/>
      <c r="Y44" s="436"/>
      <c r="Z44" s="436"/>
      <c r="AA44" s="436"/>
      <c r="AB44" s="435">
        <v>1964</v>
      </c>
      <c r="AC44" s="435"/>
      <c r="AD44" s="435"/>
      <c r="AE44" s="435"/>
      <c r="AF44" s="436" t="s">
        <v>899</v>
      </c>
      <c r="AG44" s="436"/>
      <c r="AH44" s="436"/>
      <c r="AI44" s="436"/>
      <c r="AJ44" s="436"/>
      <c r="AK44" s="436"/>
      <c r="AL44" s="436"/>
      <c r="AM44" s="436"/>
      <c r="AN44" s="436"/>
      <c r="AO44" s="436"/>
      <c r="AP44" s="436"/>
      <c r="AQ44" s="436"/>
      <c r="AR44" s="436"/>
      <c r="AS44" s="157">
        <f>IF(D44&gt;0,1,0)</f>
        <v>1</v>
      </c>
      <c r="AT44" s="298"/>
      <c r="AU44" s="298"/>
      <c r="AV44" s="48"/>
      <c r="AW44" s="48"/>
      <c r="AX44" s="48"/>
      <c r="AY44" s="48"/>
      <c r="AZ44" s="48"/>
      <c r="BA44" s="48"/>
      <c r="BB44" s="48"/>
      <c r="BC44" s="48"/>
      <c r="BD44" s="48"/>
      <c r="BE44" s="48"/>
      <c r="BF44" s="48"/>
      <c r="BG44" s="48"/>
      <c r="BH44" s="48"/>
      <c r="BI44" s="48"/>
      <c r="BJ44" s="48"/>
      <c r="BK44" s="48"/>
      <c r="BL44" s="140" t="s">
        <v>44</v>
      </c>
      <c r="BM44" s="140" t="s">
        <v>45</v>
      </c>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row>
    <row r="45" spans="1:134" ht="27.95" customHeight="1" x14ac:dyDescent="0.2">
      <c r="A45" s="322"/>
      <c r="B45" s="218"/>
      <c r="C45" s="218"/>
      <c r="D45" s="436" t="s">
        <v>900</v>
      </c>
      <c r="E45" s="436"/>
      <c r="F45" s="436"/>
      <c r="G45" s="436"/>
      <c r="H45" s="436"/>
      <c r="I45" s="436"/>
      <c r="J45" s="436"/>
      <c r="K45" s="436" t="s">
        <v>44</v>
      </c>
      <c r="L45" s="436"/>
      <c r="M45" s="436"/>
      <c r="N45" s="436"/>
      <c r="O45" s="436"/>
      <c r="P45" s="436"/>
      <c r="Q45" s="436"/>
      <c r="R45" s="436"/>
      <c r="S45" s="436" t="s">
        <v>894</v>
      </c>
      <c r="T45" s="436"/>
      <c r="U45" s="436"/>
      <c r="V45" s="436"/>
      <c r="W45" s="436"/>
      <c r="X45" s="436"/>
      <c r="Y45" s="436"/>
      <c r="Z45" s="436"/>
      <c r="AA45" s="436"/>
      <c r="AB45" s="435">
        <v>1984</v>
      </c>
      <c r="AC45" s="435"/>
      <c r="AD45" s="435"/>
      <c r="AE45" s="435"/>
      <c r="AF45" s="436" t="s">
        <v>901</v>
      </c>
      <c r="AG45" s="436"/>
      <c r="AH45" s="436"/>
      <c r="AI45" s="436"/>
      <c r="AJ45" s="436"/>
      <c r="AK45" s="436"/>
      <c r="AL45" s="436"/>
      <c r="AM45" s="436"/>
      <c r="AN45" s="436"/>
      <c r="AO45" s="436"/>
      <c r="AP45" s="436"/>
      <c r="AQ45" s="436"/>
      <c r="AR45" s="436"/>
      <c r="AS45" s="157">
        <f t="shared" ref="AS45:AS53" si="0">IF(D45&gt;0,1,0)</f>
        <v>1</v>
      </c>
      <c r="AT45" s="298"/>
      <c r="AU45" s="298"/>
      <c r="AV45" s="48"/>
      <c r="AW45" s="48"/>
      <c r="AX45" s="48"/>
      <c r="AY45" s="48"/>
      <c r="AZ45" s="48"/>
      <c r="BA45" s="48"/>
      <c r="BB45" s="48"/>
      <c r="BC45" s="48"/>
      <c r="BD45" s="48"/>
      <c r="BE45" s="48"/>
      <c r="BF45" s="48"/>
      <c r="BG45" s="48"/>
      <c r="BH45" s="48"/>
      <c r="BI45" s="48"/>
      <c r="BJ45" s="48"/>
      <c r="BK45" s="48"/>
      <c r="BL45" s="140">
        <v>1930</v>
      </c>
      <c r="BM45" s="140">
        <v>1931</v>
      </c>
      <c r="BN45" s="140">
        <v>1932</v>
      </c>
      <c r="BO45" s="140">
        <v>1933</v>
      </c>
      <c r="BP45" s="140">
        <v>1934</v>
      </c>
      <c r="BQ45" s="140">
        <v>1935</v>
      </c>
      <c r="BR45" s="140">
        <v>1936</v>
      </c>
      <c r="BS45" s="140">
        <v>1937</v>
      </c>
      <c r="BT45" s="140">
        <v>1938</v>
      </c>
      <c r="BU45" s="140">
        <v>1939</v>
      </c>
      <c r="BV45" s="140">
        <v>1940</v>
      </c>
      <c r="BW45" s="140">
        <v>1941</v>
      </c>
      <c r="BX45" s="140">
        <v>1942</v>
      </c>
      <c r="BY45" s="140">
        <v>1943</v>
      </c>
      <c r="BZ45" s="140">
        <v>1944</v>
      </c>
      <c r="CA45" s="140">
        <v>1945</v>
      </c>
      <c r="CB45" s="140">
        <v>1946</v>
      </c>
      <c r="CC45" s="140">
        <v>1947</v>
      </c>
      <c r="CD45" s="140">
        <v>1948</v>
      </c>
      <c r="CE45" s="140">
        <v>1949</v>
      </c>
      <c r="CF45" s="140">
        <v>1950</v>
      </c>
      <c r="CG45" s="140">
        <v>1951</v>
      </c>
      <c r="CH45" s="140">
        <v>1952</v>
      </c>
      <c r="CI45" s="140">
        <v>1953</v>
      </c>
      <c r="CJ45" s="140">
        <v>1954</v>
      </c>
      <c r="CK45" s="140">
        <v>1955</v>
      </c>
      <c r="CL45" s="140">
        <v>1956</v>
      </c>
      <c r="CM45" s="140">
        <v>1957</v>
      </c>
      <c r="CN45" s="140">
        <v>1958</v>
      </c>
      <c r="CO45" s="140">
        <v>1959</v>
      </c>
      <c r="CP45" s="140">
        <v>1960</v>
      </c>
      <c r="CQ45" s="140">
        <v>1961</v>
      </c>
      <c r="CR45" s="140">
        <v>1962</v>
      </c>
      <c r="CS45" s="140">
        <v>1963</v>
      </c>
      <c r="CT45" s="140">
        <v>1964</v>
      </c>
      <c r="CU45" s="140">
        <v>1965</v>
      </c>
      <c r="CV45" s="140">
        <v>1966</v>
      </c>
      <c r="CW45" s="140">
        <v>1967</v>
      </c>
      <c r="CX45" s="140">
        <v>1968</v>
      </c>
      <c r="CY45" s="140">
        <v>1969</v>
      </c>
      <c r="CZ45" s="140">
        <v>1970</v>
      </c>
      <c r="DA45" s="140">
        <v>1971</v>
      </c>
      <c r="DB45" s="140">
        <v>1972</v>
      </c>
      <c r="DC45" s="140">
        <v>1973</v>
      </c>
      <c r="DD45" s="140">
        <v>1974</v>
      </c>
      <c r="DE45" s="140">
        <v>1975</v>
      </c>
      <c r="DF45" s="140">
        <v>1976</v>
      </c>
      <c r="DG45" s="140">
        <v>1977</v>
      </c>
      <c r="DH45" s="140">
        <v>1978</v>
      </c>
      <c r="DI45" s="140">
        <v>1979</v>
      </c>
      <c r="DJ45" s="140">
        <v>1980</v>
      </c>
      <c r="DK45" s="140">
        <v>1981</v>
      </c>
      <c r="DL45" s="140">
        <v>1982</v>
      </c>
      <c r="DM45" s="140">
        <v>1983</v>
      </c>
      <c r="DN45" s="140">
        <v>1984</v>
      </c>
      <c r="DO45" s="140">
        <v>1985</v>
      </c>
      <c r="DP45" s="140">
        <v>1986</v>
      </c>
      <c r="DQ45" s="140">
        <v>1987</v>
      </c>
      <c r="DR45" s="140">
        <v>1988</v>
      </c>
      <c r="DS45" s="140">
        <v>1989</v>
      </c>
      <c r="DT45" s="140">
        <v>1990</v>
      </c>
      <c r="DU45" s="140">
        <v>1991</v>
      </c>
      <c r="DV45" s="140">
        <v>1992</v>
      </c>
      <c r="DW45" s="140">
        <v>1993</v>
      </c>
      <c r="DX45" s="140">
        <v>1994</v>
      </c>
      <c r="DY45" s="140">
        <v>1995</v>
      </c>
      <c r="DZ45" s="140">
        <v>1996</v>
      </c>
      <c r="EA45" s="140">
        <v>1997</v>
      </c>
      <c r="EB45" s="140">
        <v>1998</v>
      </c>
      <c r="EC45" s="140">
        <v>1999</v>
      </c>
      <c r="ED45" s="140">
        <v>2000</v>
      </c>
    </row>
    <row r="46" spans="1:134" ht="27.95" customHeight="1" x14ac:dyDescent="0.2">
      <c r="A46" s="322"/>
      <c r="B46" s="218"/>
      <c r="C46" s="218"/>
      <c r="D46" s="436" t="s">
        <v>902</v>
      </c>
      <c r="E46" s="436"/>
      <c r="F46" s="436"/>
      <c r="G46" s="436"/>
      <c r="H46" s="436"/>
      <c r="I46" s="436"/>
      <c r="J46" s="436"/>
      <c r="K46" s="436" t="s">
        <v>44</v>
      </c>
      <c r="L46" s="436"/>
      <c r="M46" s="436"/>
      <c r="N46" s="436"/>
      <c r="O46" s="436"/>
      <c r="P46" s="436"/>
      <c r="Q46" s="436"/>
      <c r="R46" s="436"/>
      <c r="S46" s="436" t="s">
        <v>903</v>
      </c>
      <c r="T46" s="436"/>
      <c r="U46" s="436"/>
      <c r="V46" s="436"/>
      <c r="W46" s="436"/>
      <c r="X46" s="436"/>
      <c r="Y46" s="436"/>
      <c r="Z46" s="436"/>
      <c r="AA46" s="436"/>
      <c r="AB46" s="435">
        <v>1958</v>
      </c>
      <c r="AC46" s="435"/>
      <c r="AD46" s="435"/>
      <c r="AE46" s="435"/>
      <c r="AF46" s="436" t="s">
        <v>904</v>
      </c>
      <c r="AG46" s="436"/>
      <c r="AH46" s="436"/>
      <c r="AI46" s="436"/>
      <c r="AJ46" s="436"/>
      <c r="AK46" s="436"/>
      <c r="AL46" s="436"/>
      <c r="AM46" s="436"/>
      <c r="AN46" s="436"/>
      <c r="AO46" s="436"/>
      <c r="AP46" s="436"/>
      <c r="AQ46" s="436"/>
      <c r="AR46" s="436"/>
      <c r="AS46" s="157">
        <f t="shared" si="0"/>
        <v>1</v>
      </c>
      <c r="AT46" s="298"/>
      <c r="AU46" s="29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row>
    <row r="47" spans="1:134" ht="27.95" customHeight="1" x14ac:dyDescent="0.2">
      <c r="A47" s="322"/>
      <c r="B47" s="218"/>
      <c r="C47" s="218"/>
      <c r="D47" s="436"/>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5"/>
      <c r="AC47" s="435"/>
      <c r="AD47" s="435"/>
      <c r="AE47" s="435"/>
      <c r="AF47" s="436"/>
      <c r="AG47" s="436"/>
      <c r="AH47" s="436"/>
      <c r="AI47" s="436"/>
      <c r="AJ47" s="436"/>
      <c r="AK47" s="436"/>
      <c r="AL47" s="436"/>
      <c r="AM47" s="436"/>
      <c r="AN47" s="436"/>
      <c r="AO47" s="436"/>
      <c r="AP47" s="436"/>
      <c r="AQ47" s="436"/>
      <c r="AR47" s="436"/>
      <c r="AS47" s="157">
        <f t="shared" si="0"/>
        <v>0</v>
      </c>
      <c r="AT47" s="298"/>
      <c r="AU47" s="29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row>
    <row r="48" spans="1:134" ht="27.95" customHeight="1" x14ac:dyDescent="0.2">
      <c r="A48" s="322"/>
      <c r="B48" s="218"/>
      <c r="C48" s="218"/>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5"/>
      <c r="AC48" s="435"/>
      <c r="AD48" s="435"/>
      <c r="AE48" s="435"/>
      <c r="AF48" s="436"/>
      <c r="AG48" s="436"/>
      <c r="AH48" s="436"/>
      <c r="AI48" s="436"/>
      <c r="AJ48" s="436"/>
      <c r="AK48" s="436"/>
      <c r="AL48" s="436"/>
      <c r="AM48" s="436"/>
      <c r="AN48" s="436"/>
      <c r="AO48" s="436"/>
      <c r="AP48" s="436"/>
      <c r="AQ48" s="436"/>
      <c r="AR48" s="436"/>
      <c r="AS48" s="157">
        <f t="shared" si="0"/>
        <v>0</v>
      </c>
      <c r="AT48" s="298"/>
      <c r="AU48" s="29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row>
    <row r="49" spans="1:108" ht="27.95" customHeight="1" x14ac:dyDescent="0.2">
      <c r="A49" s="322"/>
      <c r="B49" s="218"/>
      <c r="C49" s="218"/>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5"/>
      <c r="AC49" s="435"/>
      <c r="AD49" s="435"/>
      <c r="AE49" s="435"/>
      <c r="AF49" s="436"/>
      <c r="AG49" s="436"/>
      <c r="AH49" s="436"/>
      <c r="AI49" s="436"/>
      <c r="AJ49" s="436"/>
      <c r="AK49" s="436"/>
      <c r="AL49" s="436"/>
      <c r="AM49" s="436"/>
      <c r="AN49" s="436"/>
      <c r="AO49" s="436"/>
      <c r="AP49" s="436"/>
      <c r="AQ49" s="436"/>
      <c r="AR49" s="436"/>
      <c r="AS49" s="157">
        <f t="shared" si="0"/>
        <v>0</v>
      </c>
      <c r="AT49" s="298"/>
      <c r="AU49" s="29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row>
    <row r="50" spans="1:108" ht="27.95" customHeight="1" x14ac:dyDescent="0.2">
      <c r="A50" s="322"/>
      <c r="B50" s="218"/>
      <c r="C50" s="218"/>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5"/>
      <c r="AC50" s="435"/>
      <c r="AD50" s="435"/>
      <c r="AE50" s="435"/>
      <c r="AF50" s="436"/>
      <c r="AG50" s="436"/>
      <c r="AH50" s="436"/>
      <c r="AI50" s="436"/>
      <c r="AJ50" s="436"/>
      <c r="AK50" s="436"/>
      <c r="AL50" s="436"/>
      <c r="AM50" s="436"/>
      <c r="AN50" s="436"/>
      <c r="AO50" s="436"/>
      <c r="AP50" s="436"/>
      <c r="AQ50" s="436"/>
      <c r="AR50" s="436"/>
      <c r="AS50" s="157">
        <f t="shared" si="0"/>
        <v>0</v>
      </c>
      <c r="AT50" s="298"/>
      <c r="AU50" s="29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row>
    <row r="51" spans="1:108" ht="27.95" customHeight="1" x14ac:dyDescent="0.2">
      <c r="A51" s="322"/>
      <c r="B51" s="218"/>
      <c r="C51" s="218"/>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5"/>
      <c r="AC51" s="435"/>
      <c r="AD51" s="435"/>
      <c r="AE51" s="435"/>
      <c r="AF51" s="436"/>
      <c r="AG51" s="436"/>
      <c r="AH51" s="436"/>
      <c r="AI51" s="436"/>
      <c r="AJ51" s="436"/>
      <c r="AK51" s="436"/>
      <c r="AL51" s="436"/>
      <c r="AM51" s="436"/>
      <c r="AN51" s="436"/>
      <c r="AO51" s="436"/>
      <c r="AP51" s="436"/>
      <c r="AQ51" s="436"/>
      <c r="AR51" s="436"/>
      <c r="AS51" s="157">
        <f t="shared" si="0"/>
        <v>0</v>
      </c>
      <c r="AT51" s="298"/>
      <c r="AU51" s="29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row>
    <row r="52" spans="1:108" ht="27.95" customHeight="1" x14ac:dyDescent="0.2">
      <c r="A52" s="322"/>
      <c r="B52" s="218"/>
      <c r="C52" s="218"/>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5"/>
      <c r="AC52" s="435"/>
      <c r="AD52" s="435"/>
      <c r="AE52" s="435"/>
      <c r="AF52" s="436"/>
      <c r="AG52" s="436"/>
      <c r="AH52" s="436"/>
      <c r="AI52" s="436"/>
      <c r="AJ52" s="436"/>
      <c r="AK52" s="436"/>
      <c r="AL52" s="436"/>
      <c r="AM52" s="436"/>
      <c r="AN52" s="436"/>
      <c r="AO52" s="436"/>
      <c r="AP52" s="436"/>
      <c r="AQ52" s="436"/>
      <c r="AR52" s="436"/>
      <c r="AS52" s="157">
        <f t="shared" si="0"/>
        <v>0</v>
      </c>
      <c r="AT52" s="298"/>
      <c r="AU52" s="29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row>
    <row r="53" spans="1:108" ht="27.95" customHeight="1" x14ac:dyDescent="0.2">
      <c r="A53" s="322"/>
      <c r="B53" s="218"/>
      <c r="C53" s="218"/>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5"/>
      <c r="AC53" s="435"/>
      <c r="AD53" s="435"/>
      <c r="AE53" s="435"/>
      <c r="AF53" s="436"/>
      <c r="AG53" s="436"/>
      <c r="AH53" s="436"/>
      <c r="AI53" s="436"/>
      <c r="AJ53" s="436"/>
      <c r="AK53" s="436"/>
      <c r="AL53" s="436"/>
      <c r="AM53" s="436"/>
      <c r="AN53" s="436"/>
      <c r="AO53" s="436"/>
      <c r="AP53" s="436"/>
      <c r="AQ53" s="436"/>
      <c r="AR53" s="436"/>
      <c r="AS53" s="157">
        <f t="shared" si="0"/>
        <v>0</v>
      </c>
      <c r="AT53" s="298"/>
      <c r="AU53" s="29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row>
    <row r="54" spans="1:108" ht="27.95" customHeight="1" x14ac:dyDescent="0.2">
      <c r="A54" s="322"/>
      <c r="B54" s="218"/>
      <c r="C54" s="218"/>
      <c r="D54" s="431" t="s">
        <v>236</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2">
        <f>SUM(AS44:AS53)</f>
        <v>3</v>
      </c>
      <c r="AG54" s="432"/>
      <c r="AH54" s="432"/>
      <c r="AI54" s="432"/>
      <c r="AJ54" s="432"/>
      <c r="AK54" s="432"/>
      <c r="AL54" s="432"/>
      <c r="AM54" s="432"/>
      <c r="AN54" s="432"/>
      <c r="AO54" s="432"/>
      <c r="AP54" s="432"/>
      <c r="AQ54" s="432"/>
      <c r="AR54" s="432"/>
      <c r="AS54" s="298"/>
      <c r="AT54" s="298"/>
      <c r="AU54" s="29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row>
    <row r="55" spans="1:108" s="144" customFormat="1" ht="14.1" customHeight="1" x14ac:dyDescent="0.2">
      <c r="A55" s="42"/>
      <c r="B55" s="42"/>
      <c r="C55" s="42"/>
      <c r="D55" s="42"/>
      <c r="E55" s="42"/>
      <c r="F55" s="45"/>
      <c r="G55" s="45"/>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X55" s="40"/>
      <c r="AZ55" s="40"/>
    </row>
    <row r="56" spans="1:108" ht="14.1" customHeight="1" x14ac:dyDescent="0.2">
      <c r="A56" s="405" t="s">
        <v>245</v>
      </c>
      <c r="B56" s="405"/>
      <c r="C56" s="405"/>
      <c r="D56" s="390" t="s">
        <v>234</v>
      </c>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c r="AM56" s="390"/>
      <c r="AN56" s="390"/>
      <c r="AO56" s="390"/>
      <c r="AP56" s="390"/>
      <c r="AQ56" s="390"/>
      <c r="AR56" s="390"/>
      <c r="AW56" s="141"/>
      <c r="AX56" s="140"/>
      <c r="AY56" s="3"/>
      <c r="AZ56" s="140"/>
    </row>
    <row r="57" spans="1:108" ht="56.1" customHeight="1" x14ac:dyDescent="0.2">
      <c r="D57" s="406" t="s">
        <v>325</v>
      </c>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323"/>
      <c r="AT57" s="323"/>
      <c r="AU57" s="323"/>
      <c r="AW57" s="141"/>
      <c r="AX57" s="140"/>
      <c r="AY57" s="3"/>
      <c r="AZ57" s="140"/>
    </row>
    <row r="58" spans="1:108" ht="111.95" customHeight="1" x14ac:dyDescent="0.2">
      <c r="D58" s="404" t="s">
        <v>905</v>
      </c>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311"/>
      <c r="AT58" s="311"/>
      <c r="AU58" s="311"/>
      <c r="AV58" s="140">
        <f>LEN(D58)</f>
        <v>317</v>
      </c>
      <c r="AW58" s="140" t="s">
        <v>64</v>
      </c>
      <c r="AX58" s="141">
        <v>700</v>
      </c>
      <c r="AY58" s="140" t="s">
        <v>63</v>
      </c>
      <c r="AZ58" s="3" t="str">
        <f>IF(AV58&gt;AX58,"FIGYELEM! Tartsa be a megjelölt karakterszámot!","-")</f>
        <v>-</v>
      </c>
    </row>
    <row r="59" spans="1:108" s="144" customFormat="1" ht="14.1" customHeight="1" x14ac:dyDescent="0.2">
      <c r="A59" s="42"/>
      <c r="B59" s="42"/>
      <c r="C59" s="42"/>
      <c r="D59" s="42"/>
      <c r="E59" s="42"/>
      <c r="F59" s="45"/>
      <c r="G59" s="45"/>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X59" s="40"/>
      <c r="AZ59" s="40"/>
    </row>
    <row r="60" spans="1:108" ht="14.1" customHeight="1" x14ac:dyDescent="0.2">
      <c r="A60" s="405" t="s">
        <v>246</v>
      </c>
      <c r="B60" s="405"/>
      <c r="C60" s="405"/>
      <c r="D60" s="390" t="s">
        <v>53</v>
      </c>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W60" s="141"/>
      <c r="AX60" s="140"/>
      <c r="AY60" s="3"/>
      <c r="AZ60" s="140"/>
    </row>
    <row r="61" spans="1:108" ht="27.95" customHeight="1" x14ac:dyDescent="0.2">
      <c r="D61" s="406" t="s">
        <v>127</v>
      </c>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323"/>
      <c r="AT61" s="323"/>
      <c r="AU61" s="323"/>
      <c r="AW61" s="141"/>
      <c r="AX61" s="140"/>
      <c r="AY61" s="3"/>
      <c r="AZ61" s="140"/>
    </row>
    <row r="62" spans="1:108" ht="84" customHeight="1" x14ac:dyDescent="0.2">
      <c r="D62" s="404" t="s">
        <v>906</v>
      </c>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311"/>
      <c r="AT62" s="311"/>
      <c r="AU62" s="311"/>
      <c r="AV62" s="140">
        <f>LEN(D62)</f>
        <v>374</v>
      </c>
      <c r="AW62" s="140" t="s">
        <v>64</v>
      </c>
      <c r="AX62" s="141">
        <v>500</v>
      </c>
      <c r="AY62" s="140" t="s">
        <v>63</v>
      </c>
      <c r="AZ62" s="3" t="str">
        <f>IF(AV62&gt;AX62,"FIGYELEM! Tartsa be a megjelölt karakterszámot!","-")</f>
        <v>-</v>
      </c>
    </row>
    <row r="63" spans="1:108" s="144" customFormat="1" ht="14.1" customHeight="1" x14ac:dyDescent="0.2">
      <c r="A63" s="42"/>
      <c r="B63" s="42"/>
      <c r="C63" s="42"/>
      <c r="D63" s="42"/>
      <c r="E63" s="42"/>
      <c r="F63" s="45"/>
      <c r="G63" s="45"/>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X63" s="40"/>
      <c r="AZ63" s="40"/>
    </row>
    <row r="64" spans="1:108" s="144" customFormat="1" ht="14.1" customHeight="1" x14ac:dyDescent="0.2">
      <c r="A64" s="405" t="s">
        <v>256</v>
      </c>
      <c r="B64" s="405"/>
      <c r="C64" s="405"/>
      <c r="D64" s="390" t="s">
        <v>131</v>
      </c>
      <c r="E64" s="390"/>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X64" s="40"/>
      <c r="AZ64" s="40"/>
    </row>
    <row r="65" spans="1:66" s="144" customFormat="1" ht="56.1" customHeight="1" x14ac:dyDescent="0.2">
      <c r="A65" s="304"/>
      <c r="B65" s="304"/>
      <c r="C65" s="304"/>
      <c r="D65" s="406" t="s">
        <v>867</v>
      </c>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T65" s="395"/>
      <c r="AU65" s="395"/>
      <c r="AX65" s="40"/>
      <c r="AZ65" s="40"/>
    </row>
    <row r="66" spans="1:66" s="144" customFormat="1" ht="14.1" customHeight="1" x14ac:dyDescent="0.2">
      <c r="A66" s="304"/>
      <c r="B66" s="304"/>
      <c r="C66" s="304"/>
      <c r="D66" s="407" t="s">
        <v>132</v>
      </c>
      <c r="E66" s="407"/>
      <c r="F66" s="407"/>
      <c r="G66" s="407"/>
      <c r="H66" s="407"/>
      <c r="I66" s="407"/>
      <c r="J66" s="407"/>
      <c r="K66" s="407"/>
      <c r="L66" s="410" t="s">
        <v>134</v>
      </c>
      <c r="M66" s="376"/>
      <c r="N66" s="376"/>
      <c r="O66" s="376"/>
      <c r="P66" s="376"/>
      <c r="Q66" s="110"/>
      <c r="R66" s="407" t="s">
        <v>133</v>
      </c>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146" t="s">
        <v>815</v>
      </c>
      <c r="AT66" s="396"/>
      <c r="AU66" s="395"/>
      <c r="AX66" s="40"/>
      <c r="AZ66" s="40"/>
    </row>
    <row r="67" spans="1:66" s="144" customFormat="1" ht="14.1" customHeight="1" x14ac:dyDescent="0.2">
      <c r="A67" s="42"/>
      <c r="B67" s="42"/>
      <c r="C67" s="42"/>
      <c r="D67" s="408" t="str">
        <f>CONCATENATE('2.'!$D$8,'2.'!$I$8,'2.'!$J$8,"-")</f>
        <v>HAT-14-01-0380-</v>
      </c>
      <c r="E67" s="408"/>
      <c r="F67" s="408"/>
      <c r="G67" s="408"/>
      <c r="H67" s="408"/>
      <c r="I67" s="408"/>
      <c r="J67" s="408"/>
      <c r="K67" s="408"/>
      <c r="L67" s="428" t="s">
        <v>907</v>
      </c>
      <c r="M67" s="429"/>
      <c r="N67" s="429"/>
      <c r="O67" s="429"/>
      <c r="P67" s="429"/>
      <c r="Q67" s="109" t="s">
        <v>129</v>
      </c>
      <c r="R67" s="430" t="s">
        <v>910</v>
      </c>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318">
        <f>IF(L67&gt;0,1,0)</f>
        <v>1</v>
      </c>
      <c r="AT67" s="322"/>
      <c r="AU67" s="322"/>
      <c r="AX67" s="40"/>
      <c r="AZ67" s="40"/>
      <c r="BL67" s="140"/>
      <c r="BM67" s="140"/>
      <c r="BN67" s="140"/>
    </row>
    <row r="68" spans="1:66" s="144" customFormat="1" ht="14.1" customHeight="1" x14ac:dyDescent="0.2">
      <c r="A68" s="42"/>
      <c r="B68" s="42"/>
      <c r="C68" s="42"/>
      <c r="D68" s="408" t="str">
        <f>CONCATENATE('2.'!$D$8,'2.'!$I$8,'2.'!$J$8,"-")</f>
        <v>HAT-14-01-0380-</v>
      </c>
      <c r="E68" s="408"/>
      <c r="F68" s="408"/>
      <c r="G68" s="408"/>
      <c r="H68" s="408"/>
      <c r="I68" s="408"/>
      <c r="J68" s="408"/>
      <c r="K68" s="408"/>
      <c r="L68" s="428" t="s">
        <v>908</v>
      </c>
      <c r="M68" s="429"/>
      <c r="N68" s="429"/>
      <c r="O68" s="429"/>
      <c r="P68" s="429"/>
      <c r="Q68" s="109" t="s">
        <v>129</v>
      </c>
      <c r="R68" s="430" t="s">
        <v>910</v>
      </c>
      <c r="S68" s="430"/>
      <c r="T68" s="430"/>
      <c r="U68" s="430"/>
      <c r="V68" s="430"/>
      <c r="W68" s="430"/>
      <c r="X68" s="430"/>
      <c r="Y68" s="430"/>
      <c r="Z68" s="430"/>
      <c r="AA68" s="430"/>
      <c r="AB68" s="430"/>
      <c r="AC68" s="430"/>
      <c r="AD68" s="430"/>
      <c r="AE68" s="430"/>
      <c r="AF68" s="430"/>
      <c r="AG68" s="430"/>
      <c r="AH68" s="430"/>
      <c r="AI68" s="430"/>
      <c r="AJ68" s="430"/>
      <c r="AK68" s="430"/>
      <c r="AL68" s="430"/>
      <c r="AM68" s="430"/>
      <c r="AN68" s="430"/>
      <c r="AO68" s="430"/>
      <c r="AP68" s="430"/>
      <c r="AQ68" s="430"/>
      <c r="AR68" s="430"/>
      <c r="AS68" s="318">
        <f>IF(L68&gt;0,1,0)</f>
        <v>1</v>
      </c>
      <c r="AT68" s="322"/>
      <c r="AU68" s="322"/>
      <c r="AX68" s="40"/>
      <c r="AZ68" s="40"/>
    </row>
    <row r="69" spans="1:66" s="144" customFormat="1" ht="14.1" customHeight="1" x14ac:dyDescent="0.2">
      <c r="A69" s="42"/>
      <c r="B69" s="42"/>
      <c r="C69" s="42"/>
      <c r="D69" s="408" t="str">
        <f>CONCATENATE('2.'!$D$8,'2.'!$I$8,'2.'!$J$8,"-")</f>
        <v>HAT-14-01-0380-</v>
      </c>
      <c r="E69" s="408"/>
      <c r="F69" s="408"/>
      <c r="G69" s="408"/>
      <c r="H69" s="408"/>
      <c r="I69" s="408"/>
      <c r="J69" s="408"/>
      <c r="K69" s="408"/>
      <c r="L69" s="428" t="s">
        <v>909</v>
      </c>
      <c r="M69" s="429"/>
      <c r="N69" s="429"/>
      <c r="O69" s="429"/>
      <c r="P69" s="429"/>
      <c r="Q69" s="109" t="s">
        <v>129</v>
      </c>
      <c r="R69" s="430" t="s">
        <v>910</v>
      </c>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318">
        <f>IF(L69&gt;0,1,0)</f>
        <v>1</v>
      </c>
      <c r="AT69" s="322"/>
      <c r="AU69" s="322"/>
      <c r="AX69" s="40"/>
      <c r="AZ69" s="40"/>
    </row>
    <row r="70" spans="1:66" s="144" customFormat="1" ht="14.1" customHeight="1" x14ac:dyDescent="0.2">
      <c r="A70" s="42"/>
      <c r="B70" s="42"/>
      <c r="C70" s="42"/>
      <c r="D70" s="42"/>
      <c r="E70" s="42"/>
      <c r="F70" s="45"/>
      <c r="G70" s="45"/>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S70" s="299">
        <f>SUM(AS67:AS69)</f>
        <v>3</v>
      </c>
      <c r="AT70" s="187"/>
      <c r="AU70" s="187"/>
      <c r="AX70" s="40"/>
      <c r="AZ70" s="40"/>
    </row>
    <row r="71" spans="1:66" s="144" customFormat="1" ht="14.1" customHeight="1" x14ac:dyDescent="0.2">
      <c r="A71" s="405" t="s">
        <v>264</v>
      </c>
      <c r="B71" s="405"/>
      <c r="C71" s="405"/>
      <c r="D71" s="390" t="s">
        <v>128</v>
      </c>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0"/>
      <c r="AX71" s="40"/>
      <c r="AZ71" s="40"/>
    </row>
    <row r="72" spans="1:66" s="144" customFormat="1" ht="56.1" customHeight="1" x14ac:dyDescent="0.2">
      <c r="A72" s="304"/>
      <c r="B72" s="304"/>
      <c r="C72" s="304"/>
      <c r="D72" s="406" t="s">
        <v>868</v>
      </c>
      <c r="E72" s="406"/>
      <c r="F72" s="406"/>
      <c r="G72" s="406"/>
      <c r="H72" s="406"/>
      <c r="I72" s="406"/>
      <c r="J72" s="406"/>
      <c r="K72" s="406"/>
      <c r="L72" s="406"/>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406"/>
      <c r="AR72" s="406"/>
      <c r="AX72" s="40"/>
      <c r="AZ72" s="40"/>
    </row>
    <row r="73" spans="1:66" s="144" customFormat="1" ht="14.1" customHeight="1" x14ac:dyDescent="0.2">
      <c r="A73" s="304"/>
      <c r="B73" s="304"/>
      <c r="C73" s="304"/>
      <c r="D73" s="407" t="s">
        <v>132</v>
      </c>
      <c r="E73" s="407"/>
      <c r="F73" s="407"/>
      <c r="G73" s="407"/>
      <c r="H73" s="407"/>
      <c r="I73" s="407"/>
      <c r="J73" s="407"/>
      <c r="K73" s="407"/>
      <c r="L73" s="410"/>
      <c r="M73" s="376"/>
      <c r="N73" s="376"/>
      <c r="O73" s="376"/>
      <c r="P73" s="376"/>
      <c r="Q73" s="112"/>
      <c r="R73" s="407" t="s">
        <v>136</v>
      </c>
      <c r="S73" s="407"/>
      <c r="T73" s="407"/>
      <c r="U73" s="407"/>
      <c r="V73" s="407"/>
      <c r="W73" s="407"/>
      <c r="X73" s="407"/>
      <c r="Y73" s="407"/>
      <c r="Z73" s="407"/>
      <c r="AA73" s="407"/>
      <c r="AB73" s="407"/>
      <c r="AC73" s="407"/>
      <c r="AD73" s="407"/>
      <c r="AE73" s="407"/>
      <c r="AF73" s="407"/>
      <c r="AG73" s="407"/>
      <c r="AH73" s="407"/>
      <c r="AI73" s="407"/>
      <c r="AJ73" s="407"/>
      <c r="AK73" s="407"/>
      <c r="AL73" s="407"/>
      <c r="AM73" s="407"/>
      <c r="AN73" s="407"/>
      <c r="AO73" s="407"/>
      <c r="AP73" s="407"/>
      <c r="AQ73" s="407"/>
      <c r="AR73" s="407"/>
      <c r="AS73" s="146" t="s">
        <v>815</v>
      </c>
      <c r="AT73" s="146" t="s">
        <v>248</v>
      </c>
      <c r="AX73" s="40"/>
      <c r="AZ73" s="40"/>
    </row>
    <row r="74" spans="1:66" s="144" customFormat="1" ht="14.1" customHeight="1" x14ac:dyDescent="0.2">
      <c r="A74" s="304"/>
      <c r="B74" s="304"/>
      <c r="C74" s="304"/>
      <c r="D74" s="408" t="str">
        <f>CONCATENATE('2.'!$D$8,'2.'!$I$8,'2.'!$J$8,"-")</f>
        <v>HAT-14-01-0380-</v>
      </c>
      <c r="E74" s="408"/>
      <c r="F74" s="408"/>
      <c r="G74" s="408"/>
      <c r="H74" s="408"/>
      <c r="I74" s="408"/>
      <c r="J74" s="408"/>
      <c r="K74" s="408"/>
      <c r="L74" s="419" t="s">
        <v>130</v>
      </c>
      <c r="M74" s="420"/>
      <c r="N74" s="420"/>
      <c r="O74" s="420"/>
      <c r="P74" s="433"/>
      <c r="Q74" s="109" t="s">
        <v>129</v>
      </c>
      <c r="R74" s="430" t="s">
        <v>1138</v>
      </c>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430"/>
      <c r="AR74" s="430"/>
      <c r="AS74" s="147">
        <f>IF(R74&gt;0,1,0)</f>
        <v>1</v>
      </c>
      <c r="AT74" s="143"/>
      <c r="AX74" s="40"/>
      <c r="AZ74" s="40"/>
    </row>
    <row r="75" spans="1:66" s="144" customFormat="1" ht="14.1" customHeight="1" x14ac:dyDescent="0.2">
      <c r="A75" s="304"/>
      <c r="B75" s="304"/>
      <c r="C75" s="304"/>
      <c r="D75" s="408" t="str">
        <f>CONCATENATE('2.'!$D$8,'2.'!$I$8,'2.'!$J$8,"-")</f>
        <v>HAT-14-01-0380-</v>
      </c>
      <c r="E75" s="408"/>
      <c r="F75" s="408"/>
      <c r="G75" s="408"/>
      <c r="H75" s="408"/>
      <c r="I75" s="408"/>
      <c r="J75" s="408"/>
      <c r="K75" s="408"/>
      <c r="L75" s="419" t="s">
        <v>130</v>
      </c>
      <c r="M75" s="420"/>
      <c r="N75" s="420"/>
      <c r="O75" s="420"/>
      <c r="P75" s="433"/>
      <c r="Q75" s="109" t="s">
        <v>129</v>
      </c>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430"/>
      <c r="AR75" s="430"/>
      <c r="AS75" s="147">
        <f>IF(R75&gt;0,1,0)</f>
        <v>0</v>
      </c>
      <c r="AT75" s="143"/>
      <c r="AX75" s="40"/>
      <c r="AZ75" s="40"/>
    </row>
    <row r="76" spans="1:66" s="144" customFormat="1" ht="14.1" customHeight="1" x14ac:dyDescent="0.2">
      <c r="A76" s="304"/>
      <c r="B76" s="304"/>
      <c r="C76" s="304"/>
      <c r="D76" s="408" t="str">
        <f>CONCATENATE('2.'!$D$8,'2.'!$I$8,'2.'!$J$8,"-")</f>
        <v>HAT-14-01-0380-</v>
      </c>
      <c r="E76" s="408"/>
      <c r="F76" s="408"/>
      <c r="G76" s="408"/>
      <c r="H76" s="408"/>
      <c r="I76" s="408"/>
      <c r="J76" s="408"/>
      <c r="K76" s="408"/>
      <c r="L76" s="419" t="s">
        <v>130</v>
      </c>
      <c r="M76" s="420"/>
      <c r="N76" s="420"/>
      <c r="O76" s="420"/>
      <c r="P76" s="433"/>
      <c r="Q76" s="109" t="s">
        <v>129</v>
      </c>
      <c r="R76" s="430"/>
      <c r="S76" s="430"/>
      <c r="T76" s="430"/>
      <c r="U76" s="430"/>
      <c r="V76" s="430"/>
      <c r="W76" s="430"/>
      <c r="X76" s="430"/>
      <c r="Y76" s="430"/>
      <c r="Z76" s="430"/>
      <c r="AA76" s="430"/>
      <c r="AB76" s="430"/>
      <c r="AC76" s="430"/>
      <c r="AD76" s="430"/>
      <c r="AE76" s="430"/>
      <c r="AF76" s="430"/>
      <c r="AG76" s="430"/>
      <c r="AH76" s="430"/>
      <c r="AI76" s="430"/>
      <c r="AJ76" s="430"/>
      <c r="AK76" s="430"/>
      <c r="AL76" s="430"/>
      <c r="AM76" s="430"/>
      <c r="AN76" s="430"/>
      <c r="AO76" s="430"/>
      <c r="AP76" s="430"/>
      <c r="AQ76" s="430"/>
      <c r="AR76" s="430"/>
      <c r="AS76" s="147">
        <f>IF(R76&gt;0,1,0)</f>
        <v>0</v>
      </c>
      <c r="AT76" s="143"/>
      <c r="AX76" s="40"/>
      <c r="AZ76" s="40"/>
    </row>
    <row r="77" spans="1:66" s="144" customFormat="1" ht="20.100000000000001" customHeight="1" x14ac:dyDescent="0.2">
      <c r="A77" s="304"/>
      <c r="B77" s="304"/>
      <c r="C77" s="304"/>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c r="AR77" s="305"/>
      <c r="AS77" s="299">
        <f>SUM(AS74:AS76)</f>
        <v>1</v>
      </c>
      <c r="AT77" s="299">
        <f>SUM(AT74:AT76)</f>
        <v>0</v>
      </c>
      <c r="AX77" s="40"/>
      <c r="AZ77" s="40"/>
    </row>
    <row r="78" spans="1:66" ht="18" customHeight="1" x14ac:dyDescent="0.2">
      <c r="A78" s="403" t="s">
        <v>838</v>
      </c>
      <c r="B78" s="403"/>
      <c r="C78" s="403"/>
      <c r="D78" s="414" t="s">
        <v>733</v>
      </c>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308"/>
      <c r="AT78" s="308"/>
      <c r="AU78" s="308"/>
    </row>
    <row r="79" spans="1:66" ht="36" customHeight="1" x14ac:dyDescent="0.2">
      <c r="D79" s="445" t="s">
        <v>891</v>
      </c>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313"/>
      <c r="AT79" s="313"/>
      <c r="AU79" s="313"/>
    </row>
    <row r="80" spans="1:66" ht="14.1" customHeight="1" x14ac:dyDescent="0.2">
      <c r="F80" s="311"/>
      <c r="G80" s="311"/>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row>
    <row r="81" spans="1:66" ht="14.1" customHeight="1" x14ac:dyDescent="0.2">
      <c r="A81" s="405" t="s">
        <v>40</v>
      </c>
      <c r="B81" s="405"/>
      <c r="C81" s="405"/>
      <c r="D81" s="412" t="s">
        <v>326</v>
      </c>
      <c r="E81" s="412"/>
      <c r="F81" s="412"/>
      <c r="G81" s="412"/>
      <c r="H81" s="412"/>
      <c r="I81" s="412"/>
      <c r="J81" s="412"/>
      <c r="K81" s="412"/>
      <c r="L81" s="412"/>
      <c r="M81" s="412"/>
      <c r="N81" s="412"/>
      <c r="O81" s="412"/>
      <c r="P81" s="412"/>
      <c r="Q81" s="412"/>
      <c r="R81" s="412"/>
      <c r="S81" s="412"/>
      <c r="T81" s="412"/>
      <c r="U81" s="412"/>
      <c r="V81" s="412"/>
      <c r="W81" s="412"/>
      <c r="X81" s="412"/>
      <c r="Y81" s="412"/>
      <c r="Z81" s="412"/>
      <c r="AA81" s="412"/>
      <c r="AB81" s="412"/>
      <c r="AC81" s="412"/>
      <c r="AD81" s="412"/>
      <c r="AE81" s="412"/>
      <c r="AF81" s="412"/>
      <c r="AG81" s="412"/>
      <c r="AH81" s="412"/>
      <c r="AI81" s="412"/>
      <c r="AJ81" s="412"/>
      <c r="AK81" s="412"/>
      <c r="AL81" s="412"/>
      <c r="AM81" s="412"/>
      <c r="AN81" s="412"/>
      <c r="AO81" s="412"/>
      <c r="AP81" s="412"/>
      <c r="AQ81" s="412"/>
      <c r="AR81" s="412"/>
      <c r="AS81" s="306"/>
      <c r="AT81" s="306"/>
      <c r="AU81" s="306"/>
    </row>
    <row r="82" spans="1:66" ht="14.1" customHeight="1" x14ac:dyDescent="0.15">
      <c r="D82" s="357" t="s">
        <v>334</v>
      </c>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c r="AD82" s="357"/>
      <c r="AE82" s="357"/>
      <c r="AF82" s="357"/>
      <c r="AG82" s="357"/>
      <c r="AH82" s="357"/>
      <c r="AI82" s="357"/>
      <c r="AJ82" s="357"/>
      <c r="AK82" s="357"/>
      <c r="AL82" s="357"/>
      <c r="AM82" s="357"/>
      <c r="AN82" s="357"/>
      <c r="AO82" s="357"/>
      <c r="AP82" s="357"/>
      <c r="AQ82" s="357"/>
      <c r="AR82" s="357"/>
      <c r="AS82" s="303" t="s">
        <v>815</v>
      </c>
      <c r="AT82" s="303" t="s">
        <v>248</v>
      </c>
      <c r="AU82" s="303" t="s">
        <v>814</v>
      </c>
    </row>
    <row r="83" spans="1:66" ht="14.1" customHeight="1" x14ac:dyDescent="0.2">
      <c r="D83" s="404" t="s">
        <v>148</v>
      </c>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150">
        <f>IF(D83=BM83,1,0)</f>
        <v>1</v>
      </c>
      <c r="AT83" s="143"/>
      <c r="AU83" s="158" t="str">
        <f>IF(AT83=BL15,0,IF(AT83=BM15,1,IF(AT83=BN15,0,"-")))</f>
        <v>-</v>
      </c>
      <c r="AZ83" s="421" t="str">
        <f>IF(D83=0,"FIGYELEM! Töltse ki a 3.2.1. pontban a fakultatív előkészítő tevékenység megvalósításáról szóló mezőt!",IF(D83=BM83,"FIGYELEM! A 3.2. pont további alpontjaiban (3.2.2. - 3.2.10.) mutassa be a megvalósított fakultatív előkészítő tevékenységet, adja meg a kért adatokat!",IF(D83=BL83,"FIGYELEM! A 3.2. pont további alpontjait (3.2.2. - 3.2.10.) nem kell kitöltenie, folytassa a kitöltést a következő munkalapon!","-")))</f>
        <v>FIGYELEM! A 3.2. pont további alpontjaiban (3.2.2. - 3.2.10.) mutassa be a megvalósított fakultatív előkészítő tevékenységet, adja meg a kért adatokat!</v>
      </c>
      <c r="BL83" s="140" t="s">
        <v>147</v>
      </c>
      <c r="BM83" s="140" t="s">
        <v>148</v>
      </c>
    </row>
    <row r="84" spans="1:66" ht="14.1" customHeight="1" x14ac:dyDescent="0.2">
      <c r="F84" s="311"/>
      <c r="G84" s="311"/>
      <c r="H84" s="145"/>
      <c r="I84" s="145"/>
      <c r="J84" s="145"/>
      <c r="K84" s="7"/>
      <c r="L84" s="7"/>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Z84" s="421"/>
      <c r="BL84" s="138" t="s">
        <v>809</v>
      </c>
      <c r="BM84" s="138">
        <v>1</v>
      </c>
      <c r="BN84" s="138" t="s">
        <v>806</v>
      </c>
    </row>
    <row r="85" spans="1:66" ht="14.1" customHeight="1" x14ac:dyDescent="0.2">
      <c r="A85" s="405" t="s">
        <v>41</v>
      </c>
      <c r="B85" s="405"/>
      <c r="C85" s="405"/>
      <c r="D85" s="412" t="s">
        <v>327</v>
      </c>
      <c r="E85" s="412"/>
      <c r="F85" s="412"/>
      <c r="G85" s="412"/>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c r="AH85" s="412"/>
      <c r="AI85" s="412"/>
      <c r="AJ85" s="412"/>
      <c r="AK85" s="412"/>
      <c r="AL85" s="412"/>
      <c r="AM85" s="412"/>
      <c r="AN85" s="412"/>
      <c r="AO85" s="412"/>
      <c r="AP85" s="412"/>
      <c r="AQ85" s="412"/>
      <c r="AR85" s="412"/>
      <c r="AZ85" s="421"/>
    </row>
    <row r="86" spans="1:66" ht="56.1" customHeight="1" x14ac:dyDescent="0.2">
      <c r="D86" s="357" t="s">
        <v>846</v>
      </c>
      <c r="E86" s="357"/>
      <c r="F86" s="357"/>
      <c r="G86" s="357"/>
      <c r="H86" s="357"/>
      <c r="I86" s="357"/>
      <c r="J86" s="357"/>
      <c r="K86" s="357"/>
      <c r="L86" s="357"/>
      <c r="M86" s="357"/>
      <c r="N86" s="357"/>
      <c r="O86" s="357"/>
      <c r="P86" s="357"/>
      <c r="Q86" s="357"/>
      <c r="R86" s="357"/>
      <c r="S86" s="357"/>
      <c r="T86" s="357"/>
      <c r="U86" s="357"/>
      <c r="V86" s="357"/>
      <c r="W86" s="357"/>
      <c r="X86" s="357"/>
      <c r="Y86" s="357"/>
      <c r="Z86" s="357"/>
      <c r="AA86" s="357"/>
      <c r="AB86" s="357"/>
      <c r="AC86" s="357"/>
      <c r="AD86" s="357"/>
      <c r="AE86" s="357"/>
      <c r="AF86" s="357"/>
      <c r="AG86" s="357"/>
      <c r="AH86" s="357"/>
      <c r="AI86" s="357"/>
      <c r="AJ86" s="357"/>
      <c r="AK86" s="357"/>
      <c r="AL86" s="357"/>
      <c r="AM86" s="357"/>
      <c r="AN86" s="357"/>
      <c r="AO86" s="357"/>
      <c r="AP86" s="357"/>
      <c r="AQ86" s="357"/>
      <c r="AR86" s="357"/>
      <c r="AT86" s="146"/>
      <c r="AZ86" s="309"/>
    </row>
    <row r="87" spans="1:66" ht="14.1" customHeight="1" x14ac:dyDescent="0.2">
      <c r="D87" s="441" t="str">
        <f>'Jelenléti ív'!L13</f>
        <v>2015.</v>
      </c>
      <c r="E87" s="385"/>
      <c r="F87" s="385"/>
      <c r="G87" s="385"/>
      <c r="H87" s="385"/>
      <c r="I87" s="434" t="s">
        <v>827</v>
      </c>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Z87" s="421" t="str">
        <f>IF(AND(D83=BK83,'Jelenléti ív'!AT21="-"),"-",IF(AND(D83=BL83,'Jelenléti ív'!AT21="-"),"-",IF(AND(D83=BM83,'Jelenléti ív'!AT21="-"),"FIGYELEM! Töltse ki a fakultatívan megvalósított tevékenység időpontját a Jelenléti ív c. munkalapon!",IF(OR('Jelenléti ív'!AT22&lt;'Jelenléti ív'!BV21,'Jelenléti ív'!AT22&gt;'Jelenléti ív'!BW21),"FIGYELEM! A fakultatív előkészítő tevékenység időpontja nem esik a megvalósítási időszakba!",IF(OR(AND('Jelenléti ív'!AT22&gt;='Jelenléti ív'!BV21,'Jelenléti ív'!AT22&lt;'Jelenléti ív'!X12),AND('Jelenléti ív'!AT22&lt;='Jelenléti ív'!BW21,'Jelenléti ív'!AT22&gt;'Jelenléti ív'!Y12)),"FIGYELEM! A fakultatív előkészítő tevékenységet nem az utazást megelőző 30 nap valamelyikén tartották, a 3.2.3. pontban indokolja az eltérést!","-")))))</f>
        <v>FIGYELEM! A fakultatív előkészítő tevékenységet nem az utazást megelőző 30 nap valamelyikén tartották, a 3.2.3. pontban indokolja az eltérést!</v>
      </c>
    </row>
    <row r="88" spans="1:66" ht="14.1" customHeight="1" x14ac:dyDescent="0.2">
      <c r="D88" s="441" t="str">
        <f>'Jelenléti ív'!L14</f>
        <v>április</v>
      </c>
      <c r="E88" s="385"/>
      <c r="F88" s="385"/>
      <c r="G88" s="385"/>
      <c r="H88" s="385"/>
      <c r="I88" s="434" t="s">
        <v>829</v>
      </c>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Z88" s="421"/>
    </row>
    <row r="89" spans="1:66" ht="14.1" customHeight="1" x14ac:dyDescent="0.2">
      <c r="D89" s="441" t="str">
        <f>'Jelenléti ív'!L15</f>
        <v>01.</v>
      </c>
      <c r="E89" s="385"/>
      <c r="F89" s="385"/>
      <c r="G89" s="385"/>
      <c r="H89" s="385"/>
      <c r="I89" s="434" t="s">
        <v>72</v>
      </c>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Z89" s="421"/>
    </row>
    <row r="90" spans="1:66" ht="14.1" customHeight="1" x14ac:dyDescent="0.2">
      <c r="F90" s="311"/>
      <c r="G90" s="311"/>
      <c r="H90" s="145"/>
      <c r="I90" s="145"/>
      <c r="J90" s="145"/>
      <c r="K90" s="7"/>
      <c r="L90" s="7"/>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Z90" s="309"/>
    </row>
    <row r="91" spans="1:66" ht="14.1" customHeight="1" x14ac:dyDescent="0.2">
      <c r="A91" s="405" t="s">
        <v>42</v>
      </c>
      <c r="B91" s="405"/>
      <c r="C91" s="405"/>
      <c r="D91" s="390" t="s">
        <v>255</v>
      </c>
      <c r="E91" s="390"/>
      <c r="F91" s="390"/>
      <c r="G91" s="390"/>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0"/>
      <c r="AL91" s="390"/>
      <c r="AM91" s="390"/>
      <c r="AN91" s="390"/>
      <c r="AO91" s="390"/>
      <c r="AP91" s="390"/>
      <c r="AQ91" s="390"/>
      <c r="AR91" s="390"/>
      <c r="AW91" s="141"/>
      <c r="AX91" s="140"/>
      <c r="AY91" s="3"/>
    </row>
    <row r="92" spans="1:66" ht="27.95" customHeight="1" x14ac:dyDescent="0.15">
      <c r="D92" s="406" t="s">
        <v>328</v>
      </c>
      <c r="E92" s="406"/>
      <c r="F92" s="406"/>
      <c r="G92" s="406"/>
      <c r="H92" s="406"/>
      <c r="I92" s="406"/>
      <c r="J92" s="406"/>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6"/>
      <c r="AK92" s="406"/>
      <c r="AL92" s="406"/>
      <c r="AM92" s="406"/>
      <c r="AN92" s="406"/>
      <c r="AO92" s="406"/>
      <c r="AP92" s="406"/>
      <c r="AQ92" s="406"/>
      <c r="AR92" s="406"/>
      <c r="AS92" s="323"/>
      <c r="AT92" s="302" t="s">
        <v>248</v>
      </c>
      <c r="AU92" s="323"/>
      <c r="AW92" s="141"/>
      <c r="AX92" s="140"/>
      <c r="AY92" s="3"/>
      <c r="AZ92" s="121"/>
    </row>
    <row r="93" spans="1:66" ht="56.1" customHeight="1" x14ac:dyDescent="0.2">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c r="AI93" s="404"/>
      <c r="AJ93" s="404"/>
      <c r="AK93" s="404"/>
      <c r="AL93" s="404"/>
      <c r="AM93" s="404"/>
      <c r="AN93" s="404"/>
      <c r="AO93" s="404"/>
      <c r="AP93" s="404"/>
      <c r="AQ93" s="404"/>
      <c r="AR93" s="404"/>
      <c r="AS93" s="311"/>
      <c r="AT93" s="143"/>
      <c r="AU93" s="311"/>
      <c r="AV93" s="140">
        <f>LEN(D93)</f>
        <v>0</v>
      </c>
      <c r="AW93" s="140" t="s">
        <v>64</v>
      </c>
      <c r="AX93" s="141">
        <v>350</v>
      </c>
      <c r="AY93" s="140" t="s">
        <v>63</v>
      </c>
      <c r="AZ93" s="3" t="str">
        <f>IF(AV93&gt;AX93,"FIGYELEM! Tartsa be a megjelölt karakterszámot!","-")</f>
        <v>-</v>
      </c>
    </row>
    <row r="94" spans="1:66" s="144" customFormat="1" ht="14.1" customHeight="1" x14ac:dyDescent="0.2">
      <c r="A94" s="304"/>
      <c r="B94" s="304"/>
      <c r="C94" s="304"/>
      <c r="D94" s="304"/>
      <c r="E94" s="304"/>
      <c r="F94" s="311"/>
      <c r="G94" s="311"/>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0"/>
      <c r="AX94" s="40"/>
      <c r="AZ94" s="121"/>
    </row>
    <row r="95" spans="1:66" ht="14.1" customHeight="1" x14ac:dyDescent="0.2">
      <c r="A95" s="405" t="s">
        <v>43</v>
      </c>
      <c r="B95" s="405"/>
      <c r="C95" s="405"/>
      <c r="D95" s="412" t="s">
        <v>329</v>
      </c>
      <c r="E95" s="412"/>
      <c r="F95" s="412"/>
      <c r="G95" s="412"/>
      <c r="H95" s="412"/>
      <c r="I95" s="412"/>
      <c r="J95" s="412"/>
      <c r="K95" s="412"/>
      <c r="L95" s="412"/>
      <c r="M95" s="412"/>
      <c r="N95" s="412"/>
      <c r="O95" s="412"/>
      <c r="P95" s="412"/>
      <c r="Q95" s="412"/>
      <c r="R95" s="412"/>
      <c r="S95" s="412"/>
      <c r="T95" s="412"/>
      <c r="U95" s="412"/>
      <c r="V95" s="412"/>
      <c r="W95" s="412"/>
      <c r="X95" s="412"/>
      <c r="Y95" s="412"/>
      <c r="Z95" s="412"/>
      <c r="AA95" s="412"/>
      <c r="AB95" s="412"/>
      <c r="AC95" s="412"/>
      <c r="AD95" s="412"/>
      <c r="AE95" s="412"/>
      <c r="AF95" s="412"/>
      <c r="AG95" s="412"/>
      <c r="AH95" s="412"/>
      <c r="AI95" s="412"/>
      <c r="AJ95" s="412"/>
      <c r="AK95" s="412"/>
      <c r="AL95" s="412"/>
      <c r="AM95" s="412"/>
      <c r="AN95" s="412"/>
      <c r="AO95" s="412"/>
      <c r="AP95" s="412"/>
      <c r="AQ95" s="412"/>
      <c r="AR95" s="412"/>
      <c r="AS95" s="306"/>
      <c r="AT95" s="306"/>
      <c r="AU95" s="306"/>
    </row>
    <row r="96" spans="1:66" ht="14.1" customHeight="1" x14ac:dyDescent="0.2">
      <c r="D96" s="357" t="s">
        <v>269</v>
      </c>
      <c r="E96" s="449"/>
      <c r="F96" s="449"/>
      <c r="G96" s="449"/>
      <c r="H96" s="449"/>
      <c r="I96" s="449"/>
      <c r="J96" s="449"/>
      <c r="K96" s="449"/>
      <c r="L96" s="449"/>
      <c r="M96" s="449"/>
      <c r="N96" s="449"/>
      <c r="O96" s="449"/>
      <c r="P96" s="449"/>
      <c r="Q96" s="449"/>
      <c r="R96" s="449"/>
      <c r="S96" s="449"/>
      <c r="T96" s="449"/>
      <c r="U96" s="449"/>
      <c r="V96" s="449"/>
      <c r="W96" s="449"/>
      <c r="X96" s="449"/>
      <c r="Y96" s="449"/>
      <c r="Z96" s="449"/>
      <c r="AA96" s="449"/>
      <c r="AB96" s="449"/>
      <c r="AC96" s="449"/>
      <c r="AD96" s="449"/>
      <c r="AE96" s="449"/>
      <c r="AF96" s="449"/>
      <c r="AG96" s="449"/>
      <c r="AH96" s="449"/>
      <c r="AI96" s="449"/>
      <c r="AJ96" s="449"/>
      <c r="AK96" s="449"/>
      <c r="AL96" s="449"/>
      <c r="AM96" s="449"/>
      <c r="AN96" s="449"/>
      <c r="AO96" s="449"/>
      <c r="AP96" s="449"/>
      <c r="AQ96" s="449"/>
      <c r="AR96" s="449"/>
      <c r="AS96" s="301"/>
      <c r="AT96" s="301"/>
      <c r="AU96" s="301"/>
    </row>
    <row r="97" spans="1:110" ht="14.1" customHeight="1" x14ac:dyDescent="0.2">
      <c r="A97" s="122"/>
      <c r="B97" s="122"/>
      <c r="C97" s="122"/>
      <c r="D97" s="457">
        <v>3</v>
      </c>
      <c r="E97" s="457"/>
      <c r="F97" s="457"/>
      <c r="G97" s="457"/>
      <c r="H97" s="457"/>
      <c r="I97" s="434" t="s">
        <v>71</v>
      </c>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311"/>
      <c r="AT97" s="311"/>
      <c r="AU97" s="311"/>
      <c r="AZ97" s="421" t="str">
        <f>IF(AND(D83=BM83,D97=0),"FIGYELEM! Töltse ki a 3.2.4. pontban a fakultatív előkészítő tevékenység időtartamát!","-")</f>
        <v>-</v>
      </c>
      <c r="BL97" s="140">
        <v>1</v>
      </c>
      <c r="BM97" s="140">
        <v>2</v>
      </c>
      <c r="BN97" s="140">
        <v>3</v>
      </c>
      <c r="BO97" s="140">
        <v>4</v>
      </c>
      <c r="BP97" s="140">
        <v>5</v>
      </c>
      <c r="BQ97" s="140">
        <v>6</v>
      </c>
      <c r="BR97" s="140">
        <v>7</v>
      </c>
      <c r="BS97" s="140">
        <v>8</v>
      </c>
      <c r="BT97" s="140">
        <v>9</v>
      </c>
      <c r="BU97" s="140">
        <v>10</v>
      </c>
      <c r="BV97" s="140">
        <v>11</v>
      </c>
      <c r="BW97" s="140">
        <v>12</v>
      </c>
      <c r="BX97" s="140">
        <v>13</v>
      </c>
      <c r="BY97" s="140">
        <v>14</v>
      </c>
      <c r="BZ97" s="140">
        <v>15</v>
      </c>
      <c r="CA97" s="140">
        <v>16</v>
      </c>
      <c r="CB97" s="140">
        <v>17</v>
      </c>
      <c r="CC97" s="140">
        <v>18</v>
      </c>
      <c r="CD97" s="140">
        <v>19</v>
      </c>
      <c r="CE97" s="140">
        <v>20</v>
      </c>
      <c r="CF97" s="140">
        <v>21</v>
      </c>
      <c r="CG97" s="140">
        <v>22</v>
      </c>
      <c r="CH97" s="140">
        <v>23</v>
      </c>
      <c r="CI97" s="140">
        <v>24</v>
      </c>
      <c r="CJ97" s="140">
        <v>25</v>
      </c>
    </row>
    <row r="98" spans="1:110" ht="14.1" customHeight="1" x14ac:dyDescent="0.2">
      <c r="F98" s="311"/>
      <c r="G98" s="311"/>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Z98" s="421"/>
    </row>
    <row r="99" spans="1:110" ht="14.1" customHeight="1" x14ac:dyDescent="0.2">
      <c r="A99" s="405" t="s">
        <v>265</v>
      </c>
      <c r="B99" s="405"/>
      <c r="C99" s="405"/>
      <c r="D99" s="390" t="s">
        <v>330</v>
      </c>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c r="AG99" s="390"/>
      <c r="AH99" s="390"/>
      <c r="AI99" s="390"/>
      <c r="AJ99" s="390"/>
      <c r="AK99" s="390"/>
      <c r="AL99" s="390"/>
      <c r="AM99" s="390"/>
      <c r="AN99" s="390"/>
      <c r="AO99" s="390"/>
      <c r="AP99" s="390"/>
      <c r="AQ99" s="390"/>
      <c r="AW99" s="141"/>
      <c r="AX99" s="140"/>
      <c r="AY99" s="3"/>
      <c r="AZ99" s="421"/>
    </row>
    <row r="100" spans="1:110" ht="27.95" customHeight="1" x14ac:dyDescent="0.15">
      <c r="D100" s="357" t="s">
        <v>847</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7"/>
      <c r="AA100" s="357"/>
      <c r="AB100" s="357"/>
      <c r="AC100" s="357"/>
      <c r="AD100" s="357"/>
      <c r="AE100" s="357"/>
      <c r="AF100" s="357"/>
      <c r="AG100" s="357"/>
      <c r="AH100" s="357"/>
      <c r="AI100" s="357"/>
      <c r="AJ100" s="357"/>
      <c r="AK100" s="357"/>
      <c r="AL100" s="357"/>
      <c r="AM100" s="357"/>
      <c r="AN100" s="357"/>
      <c r="AO100" s="357"/>
      <c r="AP100" s="357"/>
      <c r="AQ100" s="357"/>
      <c r="AR100" s="357"/>
      <c r="AS100" s="303"/>
      <c r="AT100" s="303" t="s">
        <v>456</v>
      </c>
      <c r="AU100" s="296"/>
      <c r="AW100" s="141"/>
      <c r="AX100" s="140"/>
      <c r="AY100" s="3"/>
      <c r="AZ100" s="140"/>
    </row>
    <row r="101" spans="1:110" ht="14.1" customHeight="1" x14ac:dyDescent="0.2">
      <c r="D101" s="385">
        <f>'Jelenléti ív'!L112</f>
        <v>41</v>
      </c>
      <c r="E101" s="385"/>
      <c r="F101" s="385"/>
      <c r="G101" s="385"/>
      <c r="H101" s="385"/>
      <c r="I101" s="434" t="s">
        <v>229</v>
      </c>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c r="AO101" s="434"/>
      <c r="AP101" s="434"/>
      <c r="AQ101" s="434"/>
      <c r="AR101" s="434"/>
      <c r="AS101" s="321"/>
      <c r="AT101" s="143"/>
      <c r="AU101" s="311"/>
      <c r="AW101" s="141"/>
      <c r="AX101" s="140"/>
      <c r="AY101" s="422"/>
      <c r="AZ101" s="421" t="str">
        <f>IF(AND(D83=BM83,'Jelenléti ív'!N112&gt;D101),"FIGYELEM! A fakultatívan megvalósított előkészítő tevékenységben kevesebb diák vett részt, mint a tanulmányi kiránduláson, a 3.2.6. pontban indokolja az eltérést!","-")</f>
        <v>-</v>
      </c>
    </row>
    <row r="102" spans="1:110" ht="14.1" customHeight="1" x14ac:dyDescent="0.2">
      <c r="AS102" s="322"/>
      <c r="AW102" s="141"/>
      <c r="AX102" s="140"/>
      <c r="AY102" s="422"/>
      <c r="AZ102" s="421"/>
    </row>
    <row r="103" spans="1:110" ht="14.1" customHeight="1" x14ac:dyDescent="0.2">
      <c r="A103" s="405" t="s">
        <v>266</v>
      </c>
      <c r="B103" s="405"/>
      <c r="C103" s="405"/>
      <c r="D103" s="390" t="s">
        <v>241</v>
      </c>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c r="AG103" s="390"/>
      <c r="AH103" s="390"/>
      <c r="AI103" s="390"/>
      <c r="AJ103" s="390"/>
      <c r="AK103" s="390"/>
      <c r="AL103" s="390"/>
      <c r="AM103" s="390"/>
      <c r="AN103" s="390"/>
      <c r="AO103" s="390"/>
      <c r="AP103" s="390"/>
      <c r="AQ103" s="390"/>
      <c r="AR103" s="390"/>
      <c r="AW103" s="141"/>
      <c r="AX103" s="140"/>
      <c r="AY103" s="3"/>
      <c r="AZ103" s="421"/>
    </row>
    <row r="104" spans="1:110" ht="27.95" customHeight="1" x14ac:dyDescent="0.15">
      <c r="D104" s="406" t="s">
        <v>331</v>
      </c>
      <c r="E104" s="406"/>
      <c r="F104" s="406"/>
      <c r="G104" s="406"/>
      <c r="H104" s="406"/>
      <c r="I104" s="406"/>
      <c r="J104" s="406"/>
      <c r="K104" s="406"/>
      <c r="L104" s="406"/>
      <c r="M104" s="406"/>
      <c r="N104" s="406"/>
      <c r="O104" s="406"/>
      <c r="P104" s="406"/>
      <c r="Q104" s="406"/>
      <c r="R104" s="406"/>
      <c r="S104" s="406"/>
      <c r="T104" s="406"/>
      <c r="U104" s="406"/>
      <c r="V104" s="406"/>
      <c r="W104" s="406"/>
      <c r="X104" s="406"/>
      <c r="Y104" s="406"/>
      <c r="Z104" s="406"/>
      <c r="AA104" s="406"/>
      <c r="AB104" s="406"/>
      <c r="AC104" s="406"/>
      <c r="AD104" s="406"/>
      <c r="AE104" s="406"/>
      <c r="AF104" s="406"/>
      <c r="AG104" s="406"/>
      <c r="AH104" s="406"/>
      <c r="AI104" s="406"/>
      <c r="AJ104" s="406"/>
      <c r="AK104" s="406"/>
      <c r="AL104" s="406"/>
      <c r="AM104" s="406"/>
      <c r="AN104" s="406"/>
      <c r="AO104" s="406"/>
      <c r="AP104" s="406"/>
      <c r="AQ104" s="406"/>
      <c r="AR104" s="406"/>
      <c r="AS104" s="323"/>
      <c r="AT104" s="302" t="s">
        <v>248</v>
      </c>
      <c r="AU104" s="323"/>
      <c r="AW104" s="141"/>
      <c r="AX104" s="140"/>
      <c r="AY104" s="3"/>
      <c r="AZ104" s="121"/>
    </row>
    <row r="105" spans="1:110" ht="56.1" customHeight="1" x14ac:dyDescent="0.2">
      <c r="D105" s="404"/>
      <c r="E105" s="404"/>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4"/>
      <c r="AG105" s="404"/>
      <c r="AH105" s="404"/>
      <c r="AI105" s="404"/>
      <c r="AJ105" s="404"/>
      <c r="AK105" s="404"/>
      <c r="AL105" s="404"/>
      <c r="AM105" s="404"/>
      <c r="AN105" s="404"/>
      <c r="AO105" s="404"/>
      <c r="AP105" s="404"/>
      <c r="AQ105" s="404"/>
      <c r="AR105" s="404"/>
      <c r="AS105" s="311"/>
      <c r="AT105" s="143"/>
      <c r="AU105" s="311"/>
      <c r="AV105" s="140">
        <f>LEN(D105)</f>
        <v>0</v>
      </c>
      <c r="AW105" s="140" t="s">
        <v>64</v>
      </c>
      <c r="AX105" s="141">
        <v>350</v>
      </c>
      <c r="AY105" s="140" t="s">
        <v>63</v>
      </c>
      <c r="AZ105" s="3" t="str">
        <f>IF(AV105&gt;AX105,"FIGYELEM! Tartsa be a megjelölt karakterszámot!","-")</f>
        <v>-</v>
      </c>
    </row>
    <row r="106" spans="1:110" s="144" customFormat="1" ht="14.1" customHeight="1" x14ac:dyDescent="0.2">
      <c r="A106" s="304"/>
      <c r="B106" s="304"/>
      <c r="C106" s="304"/>
      <c r="D106" s="304"/>
      <c r="E106" s="304"/>
      <c r="F106" s="311"/>
      <c r="G106" s="311"/>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0"/>
      <c r="AX106" s="40"/>
      <c r="AZ106" s="121"/>
    </row>
    <row r="107" spans="1:110" ht="14.1" customHeight="1" x14ac:dyDescent="0.2">
      <c r="A107" s="405" t="s">
        <v>267</v>
      </c>
      <c r="B107" s="405"/>
      <c r="C107" s="405"/>
      <c r="D107" s="412" t="s">
        <v>582</v>
      </c>
      <c r="E107" s="412"/>
      <c r="F107" s="412"/>
      <c r="G107" s="412"/>
      <c r="H107" s="412"/>
      <c r="I107" s="412"/>
      <c r="J107" s="412"/>
      <c r="K107" s="412"/>
      <c r="L107" s="412"/>
      <c r="M107" s="412"/>
      <c r="N107" s="412"/>
      <c r="O107" s="412"/>
      <c r="P107" s="412"/>
      <c r="Q107" s="412"/>
      <c r="R107" s="412"/>
      <c r="S107" s="412"/>
      <c r="T107" s="412"/>
      <c r="U107" s="412"/>
      <c r="V107" s="412"/>
      <c r="W107" s="412"/>
      <c r="X107" s="412"/>
      <c r="Y107" s="412"/>
      <c r="Z107" s="412"/>
      <c r="AA107" s="412"/>
      <c r="AB107" s="412"/>
      <c r="AC107" s="412"/>
      <c r="AD107" s="412"/>
      <c r="AE107" s="412"/>
      <c r="AF107" s="412"/>
      <c r="AG107" s="412"/>
      <c r="AH107" s="412"/>
      <c r="AI107" s="412"/>
      <c r="AJ107" s="412"/>
      <c r="AK107" s="412"/>
      <c r="AL107" s="412"/>
      <c r="AM107" s="412"/>
      <c r="AN107" s="412"/>
      <c r="AO107" s="412"/>
      <c r="AP107" s="412"/>
      <c r="AQ107" s="412"/>
      <c r="AR107" s="412"/>
      <c r="AS107" s="306"/>
      <c r="AT107" s="306"/>
      <c r="AU107" s="306"/>
    </row>
    <row r="108" spans="1:110" ht="27.95" customHeight="1" x14ac:dyDescent="0.2">
      <c r="D108" s="357" t="s">
        <v>589</v>
      </c>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296"/>
      <c r="AT108" s="296"/>
      <c r="AU108" s="296"/>
    </row>
    <row r="109" spans="1:110" s="325" customFormat="1" ht="14.1" customHeight="1" x14ac:dyDescent="0.2">
      <c r="A109" s="319"/>
      <c r="B109" s="456"/>
      <c r="C109" s="456"/>
      <c r="D109" s="423" t="s">
        <v>583</v>
      </c>
      <c r="E109" s="424"/>
      <c r="F109" s="424"/>
      <c r="G109" s="424"/>
      <c r="H109" s="424"/>
      <c r="I109" s="424"/>
      <c r="J109" s="424"/>
      <c r="K109" s="424"/>
      <c r="L109" s="424"/>
      <c r="M109" s="424"/>
      <c r="N109" s="424"/>
      <c r="O109" s="424"/>
      <c r="P109" s="424"/>
      <c r="Q109" s="424"/>
      <c r="R109" s="424"/>
      <c r="S109" s="424"/>
      <c r="T109" s="425"/>
      <c r="U109" s="423" t="s">
        <v>585</v>
      </c>
      <c r="V109" s="424"/>
      <c r="W109" s="424"/>
      <c r="X109" s="424"/>
      <c r="Y109" s="424"/>
      <c r="Z109" s="424"/>
      <c r="AA109" s="424"/>
      <c r="AB109" s="424"/>
      <c r="AC109" s="424"/>
      <c r="AD109" s="424"/>
      <c r="AE109" s="424"/>
      <c r="AF109" s="424"/>
      <c r="AG109" s="424"/>
      <c r="AH109" s="424"/>
      <c r="AI109" s="424"/>
      <c r="AJ109" s="424"/>
      <c r="AK109" s="424"/>
      <c r="AL109" s="424"/>
      <c r="AM109" s="424"/>
      <c r="AN109" s="424"/>
      <c r="AO109" s="424"/>
      <c r="AP109" s="424"/>
      <c r="AQ109" s="424"/>
      <c r="AR109" s="425"/>
      <c r="AS109" s="319"/>
      <c r="AT109" s="319"/>
      <c r="AU109" s="319"/>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row>
    <row r="110" spans="1:110" ht="14.1" customHeight="1" x14ac:dyDescent="0.2">
      <c r="A110" s="322"/>
      <c r="B110" s="218"/>
      <c r="C110" s="218"/>
      <c r="D110" s="446" t="s">
        <v>587</v>
      </c>
      <c r="E110" s="447"/>
      <c r="F110" s="447"/>
      <c r="G110" s="447"/>
      <c r="H110" s="447"/>
      <c r="I110" s="447"/>
      <c r="J110" s="447"/>
      <c r="K110" s="447"/>
      <c r="L110" s="447"/>
      <c r="M110" s="447"/>
      <c r="N110" s="447"/>
      <c r="O110" s="447"/>
      <c r="P110" s="447"/>
      <c r="Q110" s="447"/>
      <c r="R110" s="447"/>
      <c r="S110" s="447"/>
      <c r="T110" s="447"/>
      <c r="U110" s="426"/>
      <c r="V110" s="426"/>
      <c r="W110" s="426"/>
      <c r="X110" s="426"/>
      <c r="Y110" s="426"/>
      <c r="Z110" s="426"/>
      <c r="AA110" s="426"/>
      <c r="AB110" s="426"/>
      <c r="AC110" s="426"/>
      <c r="AD110" s="426"/>
      <c r="AE110" s="426"/>
      <c r="AF110" s="426"/>
      <c r="AG110" s="426"/>
      <c r="AH110" s="426"/>
      <c r="AI110" s="426"/>
      <c r="AJ110" s="426"/>
      <c r="AK110" s="426"/>
      <c r="AL110" s="426"/>
      <c r="AM110" s="426"/>
      <c r="AN110" s="426"/>
      <c r="AO110" s="426"/>
      <c r="AP110" s="426"/>
      <c r="AQ110" s="426"/>
      <c r="AR110" s="426"/>
      <c r="AS110" s="311"/>
      <c r="AT110" s="311"/>
      <c r="AU110" s="311"/>
      <c r="BA110" s="48"/>
      <c r="BB110" s="48"/>
      <c r="BC110" s="48"/>
      <c r="BD110" s="48"/>
      <c r="BE110" s="48"/>
      <c r="BF110" s="48"/>
      <c r="BG110" s="48"/>
      <c r="BH110" s="48"/>
      <c r="BI110" s="48"/>
      <c r="BJ110" s="48"/>
      <c r="BK110" s="48"/>
      <c r="BL110" s="48" t="s">
        <v>587</v>
      </c>
      <c r="BM110" s="48" t="s">
        <v>588</v>
      </c>
      <c r="BN110" s="48" t="s">
        <v>584</v>
      </c>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row>
    <row r="111" spans="1:110" ht="14.1" customHeight="1" x14ac:dyDescent="0.2">
      <c r="F111" s="311"/>
      <c r="G111" s="311"/>
      <c r="H111" s="145"/>
      <c r="I111" s="145"/>
      <c r="J111" s="145"/>
      <c r="K111" s="7"/>
      <c r="L111" s="7"/>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row>
    <row r="112" spans="1:110" ht="14.1" customHeight="1" x14ac:dyDescent="0.2">
      <c r="A112" s="405" t="s">
        <v>268</v>
      </c>
      <c r="B112" s="405"/>
      <c r="C112" s="405"/>
      <c r="D112" s="412" t="s">
        <v>332</v>
      </c>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12"/>
      <c r="AE112" s="412"/>
      <c r="AF112" s="412"/>
      <c r="AG112" s="412"/>
      <c r="AH112" s="412"/>
      <c r="AI112" s="412"/>
      <c r="AJ112" s="412"/>
      <c r="AK112" s="412"/>
      <c r="AL112" s="412"/>
      <c r="AM112" s="412"/>
      <c r="AN112" s="412"/>
      <c r="AO112" s="412"/>
      <c r="AP112" s="412"/>
      <c r="AQ112" s="412"/>
      <c r="AR112" s="412"/>
      <c r="AS112" s="306"/>
      <c r="AT112" s="306"/>
      <c r="AU112" s="306"/>
    </row>
    <row r="113" spans="1:110" ht="69.95" customHeight="1" x14ac:dyDescent="0.2">
      <c r="D113" s="357" t="s">
        <v>519</v>
      </c>
      <c r="E113" s="449"/>
      <c r="F113" s="449"/>
      <c r="G113" s="449"/>
      <c r="H113" s="449"/>
      <c r="I113" s="449"/>
      <c r="J113" s="449"/>
      <c r="K113" s="449"/>
      <c r="L113" s="449"/>
      <c r="M113" s="449"/>
      <c r="N113" s="449"/>
      <c r="O113" s="449"/>
      <c r="P113" s="449"/>
      <c r="Q113" s="449"/>
      <c r="R113" s="449"/>
      <c r="S113" s="449"/>
      <c r="T113" s="449"/>
      <c r="U113" s="449"/>
      <c r="V113" s="449"/>
      <c r="W113" s="449"/>
      <c r="X113" s="449"/>
      <c r="Y113" s="449"/>
      <c r="Z113" s="449"/>
      <c r="AA113" s="449"/>
      <c r="AB113" s="449"/>
      <c r="AC113" s="449"/>
      <c r="AD113" s="449"/>
      <c r="AE113" s="449"/>
      <c r="AF113" s="449"/>
      <c r="AG113" s="449"/>
      <c r="AH113" s="449"/>
      <c r="AI113" s="449"/>
      <c r="AJ113" s="449"/>
      <c r="AK113" s="449"/>
      <c r="AL113" s="449"/>
      <c r="AM113" s="449"/>
      <c r="AN113" s="449"/>
      <c r="AO113" s="449"/>
      <c r="AP113" s="449"/>
      <c r="AQ113" s="449"/>
      <c r="AR113" s="449"/>
      <c r="AS113" s="296"/>
      <c r="AT113" s="296"/>
      <c r="AU113" s="296"/>
    </row>
    <row r="114" spans="1:110" s="325" customFormat="1" ht="27.95" customHeight="1" x14ac:dyDescent="0.2">
      <c r="A114" s="319"/>
      <c r="B114" s="456"/>
      <c r="C114" s="456"/>
      <c r="D114" s="437" t="s">
        <v>6</v>
      </c>
      <c r="E114" s="437"/>
      <c r="F114" s="437"/>
      <c r="G114" s="437"/>
      <c r="H114" s="437"/>
      <c r="I114" s="437"/>
      <c r="J114" s="437"/>
      <c r="K114" s="437"/>
      <c r="L114" s="437"/>
      <c r="M114" s="437"/>
      <c r="N114" s="437" t="s">
        <v>7</v>
      </c>
      <c r="O114" s="437"/>
      <c r="P114" s="437"/>
      <c r="Q114" s="437"/>
      <c r="R114" s="437"/>
      <c r="S114" s="437"/>
      <c r="T114" s="437"/>
      <c r="U114" s="437"/>
      <c r="V114" s="437"/>
      <c r="W114" s="437"/>
      <c r="X114" s="437"/>
      <c r="Y114" s="437"/>
      <c r="Z114" s="437"/>
      <c r="AA114" s="437"/>
      <c r="AB114" s="437"/>
      <c r="AC114" s="437"/>
      <c r="AD114" s="437"/>
      <c r="AE114" s="437"/>
      <c r="AF114" s="437"/>
      <c r="AG114" s="437"/>
      <c r="AH114" s="437"/>
      <c r="AI114" s="437"/>
      <c r="AJ114" s="437"/>
      <c r="AK114" s="437"/>
      <c r="AL114" s="437"/>
      <c r="AM114" s="437"/>
      <c r="AN114" s="437"/>
      <c r="AO114" s="437"/>
      <c r="AP114" s="437"/>
      <c r="AQ114" s="437"/>
      <c r="AR114" s="437"/>
      <c r="AS114" s="319"/>
      <c r="AT114" s="319"/>
      <c r="AU114" s="319"/>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row>
    <row r="115" spans="1:110" ht="111.95" customHeight="1" x14ac:dyDescent="0.2">
      <c r="A115" s="322"/>
      <c r="B115" s="218"/>
      <c r="C115" s="218"/>
      <c r="D115" s="446" t="s">
        <v>1007</v>
      </c>
      <c r="E115" s="447"/>
      <c r="F115" s="447"/>
      <c r="G115" s="447"/>
      <c r="H115" s="447"/>
      <c r="I115" s="447"/>
      <c r="J115" s="447"/>
      <c r="K115" s="447"/>
      <c r="L115" s="447"/>
      <c r="M115" s="448"/>
      <c r="N115" s="442" t="s">
        <v>1008</v>
      </c>
      <c r="O115" s="44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443"/>
      <c r="AK115" s="443"/>
      <c r="AL115" s="443"/>
      <c r="AM115" s="443"/>
      <c r="AN115" s="443"/>
      <c r="AO115" s="443"/>
      <c r="AP115" s="443"/>
      <c r="AQ115" s="443"/>
      <c r="AR115" s="444"/>
      <c r="AS115" s="311"/>
      <c r="AT115" s="311"/>
      <c r="AU115" s="311"/>
      <c r="AV115" s="140">
        <f>LEN(N115)</f>
        <v>493</v>
      </c>
      <c r="AW115" s="140" t="s">
        <v>64</v>
      </c>
      <c r="AX115" s="141">
        <v>700</v>
      </c>
      <c r="AY115" s="140" t="s">
        <v>63</v>
      </c>
      <c r="AZ115" s="3" t="str">
        <f>IF(AV115&gt;AX115,"FIGYELEM! Tartsa be a megjelölt karakterszámot!","-")</f>
        <v>-</v>
      </c>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row>
    <row r="116" spans="1:110" ht="14.1" customHeight="1" x14ac:dyDescent="0.2">
      <c r="F116" s="311"/>
      <c r="G116" s="311"/>
      <c r="H116" s="145"/>
      <c r="I116" s="145"/>
      <c r="J116" s="145"/>
      <c r="K116" s="7"/>
      <c r="L116" s="7"/>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row>
    <row r="117" spans="1:110" ht="14.1" customHeight="1" x14ac:dyDescent="0.2">
      <c r="A117" s="405" t="s">
        <v>301</v>
      </c>
      <c r="B117" s="405"/>
      <c r="C117" s="405"/>
      <c r="D117" s="390" t="s">
        <v>135</v>
      </c>
      <c r="E117" s="390"/>
      <c r="F117" s="390"/>
      <c r="G117" s="390"/>
      <c r="H117" s="390"/>
      <c r="I117" s="390"/>
      <c r="J117" s="390"/>
      <c r="K117" s="390"/>
      <c r="L117" s="390"/>
      <c r="M117" s="390"/>
      <c r="N117" s="390"/>
      <c r="O117" s="390"/>
      <c r="P117" s="390"/>
      <c r="Q117" s="390"/>
      <c r="R117" s="390"/>
      <c r="S117" s="390"/>
      <c r="T117" s="390"/>
      <c r="U117" s="390"/>
      <c r="V117" s="390"/>
      <c r="W117" s="390"/>
      <c r="X117" s="390"/>
      <c r="Y117" s="390"/>
      <c r="Z117" s="390"/>
      <c r="AA117" s="390"/>
      <c r="AB117" s="390"/>
      <c r="AC117" s="390"/>
      <c r="AD117" s="390"/>
      <c r="AE117" s="390"/>
      <c r="AF117" s="390"/>
      <c r="AG117" s="390"/>
      <c r="AH117" s="390"/>
      <c r="AI117" s="390"/>
      <c r="AJ117" s="390"/>
      <c r="AK117" s="390"/>
      <c r="AL117" s="390"/>
      <c r="AM117" s="390"/>
      <c r="AN117" s="390"/>
      <c r="AO117" s="390"/>
      <c r="AP117" s="390"/>
      <c r="AQ117" s="390"/>
      <c r="AR117" s="390"/>
      <c r="AT117" s="395"/>
    </row>
    <row r="118" spans="1:110" ht="56.1" customHeight="1" x14ac:dyDescent="0.2">
      <c r="D118" s="406" t="s">
        <v>869</v>
      </c>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06"/>
      <c r="AA118" s="406"/>
      <c r="AB118" s="406"/>
      <c r="AC118" s="406"/>
      <c r="AD118" s="406"/>
      <c r="AE118" s="406"/>
      <c r="AF118" s="406"/>
      <c r="AG118" s="406"/>
      <c r="AH118" s="406"/>
      <c r="AI118" s="406"/>
      <c r="AJ118" s="406"/>
      <c r="AK118" s="406"/>
      <c r="AL118" s="406"/>
      <c r="AM118" s="406"/>
      <c r="AN118" s="406"/>
      <c r="AO118" s="406"/>
      <c r="AP118" s="406"/>
      <c r="AQ118" s="406"/>
      <c r="AR118" s="406"/>
      <c r="AT118" s="395"/>
      <c r="AU118" s="395"/>
    </row>
    <row r="119" spans="1:110" ht="14.1" customHeight="1" x14ac:dyDescent="0.15">
      <c r="D119" s="407" t="s">
        <v>132</v>
      </c>
      <c r="E119" s="407"/>
      <c r="F119" s="407"/>
      <c r="G119" s="407"/>
      <c r="H119" s="407"/>
      <c r="I119" s="407"/>
      <c r="J119" s="407"/>
      <c r="K119" s="407"/>
      <c r="L119" s="410" t="s">
        <v>134</v>
      </c>
      <c r="M119" s="376"/>
      <c r="N119" s="376"/>
      <c r="O119" s="376"/>
      <c r="P119" s="376"/>
      <c r="Q119" s="110"/>
      <c r="R119" s="407" t="s">
        <v>133</v>
      </c>
      <c r="S119" s="407"/>
      <c r="T119" s="407"/>
      <c r="U119" s="407"/>
      <c r="V119" s="407"/>
      <c r="W119" s="407"/>
      <c r="X119" s="407"/>
      <c r="Y119" s="407"/>
      <c r="Z119" s="407"/>
      <c r="AA119" s="407"/>
      <c r="AB119" s="407"/>
      <c r="AC119" s="407"/>
      <c r="AD119" s="407"/>
      <c r="AE119" s="407"/>
      <c r="AF119" s="407"/>
      <c r="AG119" s="407"/>
      <c r="AH119" s="407"/>
      <c r="AI119" s="407"/>
      <c r="AJ119" s="407"/>
      <c r="AK119" s="407"/>
      <c r="AL119" s="407"/>
      <c r="AM119" s="407"/>
      <c r="AN119" s="407"/>
      <c r="AO119" s="407"/>
      <c r="AP119" s="407"/>
      <c r="AQ119" s="407"/>
      <c r="AR119" s="407"/>
      <c r="AS119" s="303" t="s">
        <v>815</v>
      </c>
      <c r="AT119" s="396"/>
      <c r="AU119" s="395"/>
    </row>
    <row r="120" spans="1:110" ht="14.1" customHeight="1" x14ac:dyDescent="0.2">
      <c r="A120" s="42"/>
      <c r="B120" s="42"/>
      <c r="C120" s="42"/>
      <c r="D120" s="408" t="str">
        <f>CONCATENATE('2.'!$D$8,'2.'!$I$8,'2.'!$J$8,"-")</f>
        <v>HAT-14-01-0380-</v>
      </c>
      <c r="E120" s="408"/>
      <c r="F120" s="408"/>
      <c r="G120" s="408"/>
      <c r="H120" s="408"/>
      <c r="I120" s="408"/>
      <c r="J120" s="408"/>
      <c r="K120" s="408"/>
      <c r="L120" s="428" t="s">
        <v>1009</v>
      </c>
      <c r="M120" s="429"/>
      <c r="N120" s="429"/>
      <c r="O120" s="429"/>
      <c r="P120" s="429"/>
      <c r="Q120" s="109" t="s">
        <v>129</v>
      </c>
      <c r="R120" s="430" t="s">
        <v>1012</v>
      </c>
      <c r="S120" s="430"/>
      <c r="T120" s="430"/>
      <c r="U120" s="430"/>
      <c r="V120" s="430"/>
      <c r="W120" s="430"/>
      <c r="X120" s="430"/>
      <c r="Y120" s="430"/>
      <c r="Z120" s="430"/>
      <c r="AA120" s="430"/>
      <c r="AB120" s="430"/>
      <c r="AC120" s="430"/>
      <c r="AD120" s="430"/>
      <c r="AE120" s="430"/>
      <c r="AF120" s="430"/>
      <c r="AG120" s="430"/>
      <c r="AH120" s="430"/>
      <c r="AI120" s="430"/>
      <c r="AJ120" s="430"/>
      <c r="AK120" s="430"/>
      <c r="AL120" s="430"/>
      <c r="AM120" s="430"/>
      <c r="AN120" s="430"/>
      <c r="AO120" s="430"/>
      <c r="AP120" s="430"/>
      <c r="AQ120" s="430"/>
      <c r="AR120" s="430"/>
      <c r="AS120" s="335">
        <f>IF(L120&gt;0,1,0)</f>
        <v>1</v>
      </c>
      <c r="AT120" s="321"/>
      <c r="AU120" s="322"/>
    </row>
    <row r="121" spans="1:110" ht="14.1" customHeight="1" x14ac:dyDescent="0.2">
      <c r="A121" s="42"/>
      <c r="B121" s="42"/>
      <c r="C121" s="42"/>
      <c r="D121" s="408" t="str">
        <f>CONCATENATE('2.'!$D$8,'2.'!$I$8,'2.'!$J$8,"-")</f>
        <v>HAT-14-01-0380-</v>
      </c>
      <c r="E121" s="408"/>
      <c r="F121" s="408"/>
      <c r="G121" s="408"/>
      <c r="H121" s="408"/>
      <c r="I121" s="408"/>
      <c r="J121" s="408"/>
      <c r="K121" s="408"/>
      <c r="L121" s="428" t="s">
        <v>1010</v>
      </c>
      <c r="M121" s="429"/>
      <c r="N121" s="429"/>
      <c r="O121" s="429"/>
      <c r="P121" s="429"/>
      <c r="Q121" s="109" t="s">
        <v>129</v>
      </c>
      <c r="R121" s="430" t="s">
        <v>1012</v>
      </c>
      <c r="S121" s="430"/>
      <c r="T121" s="430"/>
      <c r="U121" s="430"/>
      <c r="V121" s="430"/>
      <c r="W121" s="430"/>
      <c r="X121" s="430"/>
      <c r="Y121" s="430"/>
      <c r="Z121" s="430"/>
      <c r="AA121" s="430"/>
      <c r="AB121" s="430"/>
      <c r="AC121" s="430"/>
      <c r="AD121" s="430"/>
      <c r="AE121" s="430"/>
      <c r="AF121" s="430"/>
      <c r="AG121" s="430"/>
      <c r="AH121" s="430"/>
      <c r="AI121" s="430"/>
      <c r="AJ121" s="430"/>
      <c r="AK121" s="430"/>
      <c r="AL121" s="430"/>
      <c r="AM121" s="430"/>
      <c r="AN121" s="430"/>
      <c r="AO121" s="430"/>
      <c r="AP121" s="430"/>
      <c r="AQ121" s="430"/>
      <c r="AR121" s="430"/>
      <c r="AS121" s="335">
        <f>IF(L121&gt;0,1,0)</f>
        <v>1</v>
      </c>
      <c r="AT121" s="321"/>
      <c r="AU121" s="322"/>
    </row>
    <row r="122" spans="1:110" ht="14.1" customHeight="1" x14ac:dyDescent="0.2">
      <c r="A122" s="42"/>
      <c r="B122" s="42"/>
      <c r="C122" s="42"/>
      <c r="D122" s="408" t="str">
        <f>CONCATENATE('2.'!$D$8,'2.'!$I$8,'2.'!$J$8,"-")</f>
        <v>HAT-14-01-0380-</v>
      </c>
      <c r="E122" s="408"/>
      <c r="F122" s="408"/>
      <c r="G122" s="408"/>
      <c r="H122" s="408"/>
      <c r="I122" s="408"/>
      <c r="J122" s="408"/>
      <c r="K122" s="408"/>
      <c r="L122" s="428" t="s">
        <v>1011</v>
      </c>
      <c r="M122" s="429"/>
      <c r="N122" s="429"/>
      <c r="O122" s="429"/>
      <c r="P122" s="429"/>
      <c r="Q122" s="109" t="s">
        <v>129</v>
      </c>
      <c r="R122" s="430" t="s">
        <v>1012</v>
      </c>
      <c r="S122" s="430"/>
      <c r="T122" s="430"/>
      <c r="U122" s="430"/>
      <c r="V122" s="430"/>
      <c r="W122" s="430"/>
      <c r="X122" s="430"/>
      <c r="Y122" s="430"/>
      <c r="Z122" s="430"/>
      <c r="AA122" s="430"/>
      <c r="AB122" s="430"/>
      <c r="AC122" s="430"/>
      <c r="AD122" s="430"/>
      <c r="AE122" s="430"/>
      <c r="AF122" s="430"/>
      <c r="AG122" s="430"/>
      <c r="AH122" s="430"/>
      <c r="AI122" s="430"/>
      <c r="AJ122" s="430"/>
      <c r="AK122" s="430"/>
      <c r="AL122" s="430"/>
      <c r="AM122" s="430"/>
      <c r="AN122" s="430"/>
      <c r="AO122" s="430"/>
      <c r="AP122" s="430"/>
      <c r="AQ122" s="430"/>
      <c r="AR122" s="430"/>
      <c r="AS122" s="335">
        <f>IF(L122&gt;0,1,0)</f>
        <v>1</v>
      </c>
      <c r="AT122" s="321"/>
      <c r="AU122" s="322"/>
    </row>
    <row r="123" spans="1:110" ht="14.1" customHeight="1" x14ac:dyDescent="0.2">
      <c r="AS123" s="299">
        <f>SUM(AS120:AS122)</f>
        <v>3</v>
      </c>
      <c r="AT123" s="299"/>
      <c r="AU123" s="299"/>
    </row>
    <row r="124" spans="1:110" ht="14.1" customHeight="1" x14ac:dyDescent="0.2">
      <c r="A124" s="405" t="s">
        <v>586</v>
      </c>
      <c r="B124" s="405"/>
      <c r="C124" s="405"/>
      <c r="D124" s="390" t="s">
        <v>302</v>
      </c>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0"/>
      <c r="AA124" s="390"/>
      <c r="AB124" s="390"/>
      <c r="AC124" s="390"/>
      <c r="AD124" s="390"/>
      <c r="AE124" s="390"/>
      <c r="AF124" s="390"/>
      <c r="AG124" s="390"/>
      <c r="AH124" s="390"/>
      <c r="AI124" s="390"/>
      <c r="AJ124" s="390"/>
      <c r="AK124" s="390"/>
      <c r="AL124" s="390"/>
      <c r="AM124" s="390"/>
      <c r="AN124" s="390"/>
      <c r="AO124" s="390"/>
      <c r="AP124" s="390"/>
      <c r="AQ124" s="390"/>
      <c r="AR124" s="390"/>
    </row>
    <row r="125" spans="1:110" ht="56.1" customHeight="1" x14ac:dyDescent="0.2">
      <c r="D125" s="406" t="s">
        <v>870</v>
      </c>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406"/>
      <c r="AA125" s="406"/>
      <c r="AB125" s="406"/>
      <c r="AC125" s="406"/>
      <c r="AD125" s="406"/>
      <c r="AE125" s="406"/>
      <c r="AF125" s="406"/>
      <c r="AG125" s="406"/>
      <c r="AH125" s="406"/>
      <c r="AI125" s="406"/>
      <c r="AJ125" s="406"/>
      <c r="AK125" s="406"/>
      <c r="AL125" s="406"/>
      <c r="AM125" s="406"/>
      <c r="AN125" s="406"/>
      <c r="AO125" s="406"/>
      <c r="AP125" s="406"/>
      <c r="AQ125" s="406"/>
      <c r="AR125" s="406"/>
    </row>
    <row r="126" spans="1:110" ht="14.1" customHeight="1" x14ac:dyDescent="0.2">
      <c r="D126" s="407" t="s">
        <v>132</v>
      </c>
      <c r="E126" s="407"/>
      <c r="F126" s="407"/>
      <c r="G126" s="407"/>
      <c r="H126" s="407"/>
      <c r="I126" s="407"/>
      <c r="J126" s="407"/>
      <c r="K126" s="407"/>
      <c r="L126" s="410"/>
      <c r="M126" s="376"/>
      <c r="N126" s="376"/>
      <c r="O126" s="376"/>
      <c r="P126" s="376"/>
      <c r="Q126" s="376"/>
      <c r="R126" s="376"/>
      <c r="S126" s="376"/>
      <c r="T126" s="377"/>
      <c r="U126" s="120"/>
      <c r="V126" s="407" t="s">
        <v>136</v>
      </c>
      <c r="W126" s="407"/>
      <c r="X126" s="407"/>
      <c r="Y126" s="407"/>
      <c r="Z126" s="407"/>
      <c r="AA126" s="407"/>
      <c r="AB126" s="407"/>
      <c r="AC126" s="407"/>
      <c r="AD126" s="407"/>
      <c r="AE126" s="407"/>
      <c r="AF126" s="407"/>
      <c r="AG126" s="407"/>
      <c r="AH126" s="407"/>
      <c r="AI126" s="407"/>
      <c r="AJ126" s="407"/>
      <c r="AK126" s="407"/>
      <c r="AL126" s="407"/>
      <c r="AM126" s="407"/>
      <c r="AN126" s="407"/>
      <c r="AO126" s="407"/>
      <c r="AP126" s="407"/>
      <c r="AQ126" s="407"/>
      <c r="AR126" s="407"/>
      <c r="AS126" s="146" t="s">
        <v>815</v>
      </c>
      <c r="AT126" s="146" t="s">
        <v>248</v>
      </c>
    </row>
    <row r="127" spans="1:110" ht="14.1" customHeight="1" x14ac:dyDescent="0.2">
      <c r="D127" s="408" t="str">
        <f>CONCATENATE('2.'!$D$8,'2.'!$I$8,'2.'!$J$8,"-")</f>
        <v>HAT-14-01-0380-</v>
      </c>
      <c r="E127" s="408"/>
      <c r="F127" s="408"/>
      <c r="G127" s="408"/>
      <c r="H127" s="408"/>
      <c r="I127" s="408"/>
      <c r="J127" s="408"/>
      <c r="K127" s="408"/>
      <c r="L127" s="419" t="s">
        <v>333</v>
      </c>
      <c r="M127" s="420"/>
      <c r="N127" s="420"/>
      <c r="O127" s="420"/>
      <c r="P127" s="420"/>
      <c r="Q127" s="420"/>
      <c r="R127" s="420"/>
      <c r="S127" s="420"/>
      <c r="T127" s="420"/>
      <c r="U127" s="109" t="s">
        <v>129</v>
      </c>
      <c r="V127" s="427" t="s">
        <v>1136</v>
      </c>
      <c r="W127" s="427"/>
      <c r="X127" s="427"/>
      <c r="Y127" s="427"/>
      <c r="Z127" s="427"/>
      <c r="AA127" s="427"/>
      <c r="AB127" s="427"/>
      <c r="AC127" s="427"/>
      <c r="AD127" s="427"/>
      <c r="AE127" s="427"/>
      <c r="AF127" s="427"/>
      <c r="AG127" s="427"/>
      <c r="AH127" s="427"/>
      <c r="AI127" s="427"/>
      <c r="AJ127" s="427"/>
      <c r="AK127" s="427"/>
      <c r="AL127" s="427"/>
      <c r="AM127" s="427"/>
      <c r="AN127" s="427"/>
      <c r="AO127" s="427"/>
      <c r="AP127" s="427"/>
      <c r="AQ127" s="427"/>
      <c r="AR127" s="427"/>
      <c r="AS127" s="147">
        <f>IF(V127&gt;0,1,0)</f>
        <v>1</v>
      </c>
      <c r="AT127" s="143"/>
    </row>
    <row r="128" spans="1:110" ht="14.1" customHeight="1" x14ac:dyDescent="0.2">
      <c r="D128" s="408" t="str">
        <f>CONCATENATE('2.'!$D$8,'2.'!$I$8,'2.'!$J$8,"-")</f>
        <v>HAT-14-01-0380-</v>
      </c>
      <c r="E128" s="408"/>
      <c r="F128" s="408"/>
      <c r="G128" s="408"/>
      <c r="H128" s="408"/>
      <c r="I128" s="408"/>
      <c r="J128" s="408"/>
      <c r="K128" s="408"/>
      <c r="L128" s="419" t="s">
        <v>333</v>
      </c>
      <c r="M128" s="420"/>
      <c r="N128" s="420"/>
      <c r="O128" s="420"/>
      <c r="P128" s="420"/>
      <c r="Q128" s="420"/>
      <c r="R128" s="420"/>
      <c r="S128" s="420"/>
      <c r="T128" s="420"/>
      <c r="U128" s="109" t="s">
        <v>129</v>
      </c>
      <c r="V128" s="427" t="s">
        <v>1139</v>
      </c>
      <c r="W128" s="427"/>
      <c r="X128" s="427"/>
      <c r="Y128" s="427"/>
      <c r="Z128" s="427"/>
      <c r="AA128" s="427"/>
      <c r="AB128" s="427"/>
      <c r="AC128" s="427"/>
      <c r="AD128" s="427"/>
      <c r="AE128" s="427"/>
      <c r="AF128" s="427"/>
      <c r="AG128" s="427"/>
      <c r="AH128" s="427"/>
      <c r="AI128" s="427"/>
      <c r="AJ128" s="427"/>
      <c r="AK128" s="427"/>
      <c r="AL128" s="427"/>
      <c r="AM128" s="427"/>
      <c r="AN128" s="427"/>
      <c r="AO128" s="427"/>
      <c r="AP128" s="427"/>
      <c r="AQ128" s="427"/>
      <c r="AR128" s="427"/>
      <c r="AS128" s="147">
        <f>IF(V128&gt;0,1,0)</f>
        <v>1</v>
      </c>
      <c r="AT128" s="143"/>
    </row>
    <row r="129" spans="4:47" ht="14.1" customHeight="1" x14ac:dyDescent="0.2">
      <c r="D129" s="408" t="str">
        <f>CONCATENATE('2.'!$D$8,'2.'!$I$8,'2.'!$J$8,"-")</f>
        <v>HAT-14-01-0380-</v>
      </c>
      <c r="E129" s="408"/>
      <c r="F129" s="408"/>
      <c r="G129" s="408"/>
      <c r="H129" s="408"/>
      <c r="I129" s="408"/>
      <c r="J129" s="408"/>
      <c r="K129" s="408"/>
      <c r="L129" s="419" t="s">
        <v>333</v>
      </c>
      <c r="M129" s="420"/>
      <c r="N129" s="420"/>
      <c r="O129" s="420"/>
      <c r="P129" s="420"/>
      <c r="Q129" s="420"/>
      <c r="R129" s="420"/>
      <c r="S129" s="420"/>
      <c r="T129" s="420"/>
      <c r="U129" s="109" t="s">
        <v>129</v>
      </c>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147">
        <f>IF(V129&gt;0,1,0)</f>
        <v>0</v>
      </c>
      <c r="AT129" s="143"/>
    </row>
    <row r="130" spans="4:47" ht="20.100000000000001" customHeight="1" x14ac:dyDescent="0.2">
      <c r="AS130" s="299">
        <f>SUM(AS127:AS129)</f>
        <v>2</v>
      </c>
      <c r="AT130" s="299">
        <f>SUM(AT127:AT129)</f>
        <v>0</v>
      </c>
    </row>
    <row r="131" spans="4:47" ht="14.1" customHeight="1" x14ac:dyDescent="0.2">
      <c r="AT131" s="299"/>
      <c r="AU131" s="299"/>
    </row>
  </sheetData>
  <sheetProtection algorithmName="SHA-512" hashValue="MBwOd03uVZMh05ep1xc8jEVoJRpRr9M17FxkUrUpLA+AQTQ4g9PnnTx4by8FDgd3RIuyeI4xlAl4a5PcdMQOdw==" saltValue="piVJcO6Y2GNBjPWje41vzA==" spinCount="100000" sheet="1" objects="1" scenarios="1" selectLockedCells="1"/>
  <mergeCells count="242">
    <mergeCell ref="A95:C95"/>
    <mergeCell ref="D95:AR95"/>
    <mergeCell ref="D96:AR96"/>
    <mergeCell ref="D97:H97"/>
    <mergeCell ref="I97:AR97"/>
    <mergeCell ref="AY27:AY28"/>
    <mergeCell ref="I35:AR35"/>
    <mergeCell ref="AU118:AU119"/>
    <mergeCell ref="AT117:AT119"/>
    <mergeCell ref="D114:M114"/>
    <mergeCell ref="D117:AR117"/>
    <mergeCell ref="D118:AR118"/>
    <mergeCell ref="L119:P119"/>
    <mergeCell ref="R119:AR119"/>
    <mergeCell ref="R76:AR76"/>
    <mergeCell ref="D62:AR62"/>
    <mergeCell ref="A64:C64"/>
    <mergeCell ref="D64:AR64"/>
    <mergeCell ref="D65:AR65"/>
    <mergeCell ref="D67:K67"/>
    <mergeCell ref="D66:K66"/>
    <mergeCell ref="AT65:AT66"/>
    <mergeCell ref="AU65:AU66"/>
    <mergeCell ref="A85:C85"/>
    <mergeCell ref="AZ9:AZ11"/>
    <mergeCell ref="A13:C13"/>
    <mergeCell ref="D13:AR13"/>
    <mergeCell ref="D14:AR14"/>
    <mergeCell ref="A12:AR12"/>
    <mergeCell ref="D15:AR15"/>
    <mergeCell ref="AZ27:AZ29"/>
    <mergeCell ref="AZ19:AZ21"/>
    <mergeCell ref="AZ35:AZ37"/>
    <mergeCell ref="AY35:AY36"/>
    <mergeCell ref="D29:AR29"/>
    <mergeCell ref="D30:AR30"/>
    <mergeCell ref="A33:C33"/>
    <mergeCell ref="D33:AQ33"/>
    <mergeCell ref="D34:AR34"/>
    <mergeCell ref="D35:H35"/>
    <mergeCell ref="D18:AR18"/>
    <mergeCell ref="A71:C71"/>
    <mergeCell ref="D71:AR71"/>
    <mergeCell ref="I19:AR19"/>
    <mergeCell ref="D26:AR26"/>
    <mergeCell ref="D27:H27"/>
    <mergeCell ref="A21:C21"/>
    <mergeCell ref="D21:AR21"/>
    <mergeCell ref="D22:AR22"/>
    <mergeCell ref="D23:AR23"/>
    <mergeCell ref="A60:C60"/>
    <mergeCell ref="D60:AR60"/>
    <mergeCell ref="A25:C25"/>
    <mergeCell ref="D61:AR61"/>
    <mergeCell ref="D19:H19"/>
    <mergeCell ref="I27:AR27"/>
    <mergeCell ref="A29:C29"/>
    <mergeCell ref="D31:AR31"/>
    <mergeCell ref="K45:R45"/>
    <mergeCell ref="S45:AA45"/>
    <mergeCell ref="AB45:AE45"/>
    <mergeCell ref="A41:C41"/>
    <mergeCell ref="D41:AR41"/>
    <mergeCell ref="B43:C43"/>
    <mergeCell ref="D43:J43"/>
    <mergeCell ref="D121:K121"/>
    <mergeCell ref="L120:P120"/>
    <mergeCell ref="R120:AR120"/>
    <mergeCell ref="L121:P121"/>
    <mergeCell ref="R121:AR121"/>
    <mergeCell ref="A7:C7"/>
    <mergeCell ref="I11:AR11"/>
    <mergeCell ref="D11:H11"/>
    <mergeCell ref="I10:AR10"/>
    <mergeCell ref="D10:H10"/>
    <mergeCell ref="A91:C91"/>
    <mergeCell ref="D91:AR91"/>
    <mergeCell ref="D92:AR92"/>
    <mergeCell ref="A117:C117"/>
    <mergeCell ref="A112:C112"/>
    <mergeCell ref="B114:C114"/>
    <mergeCell ref="A103:C103"/>
    <mergeCell ref="A99:C99"/>
    <mergeCell ref="A107:C107"/>
    <mergeCell ref="B109:C109"/>
    <mergeCell ref="A78:C78"/>
    <mergeCell ref="D25:AQ25"/>
    <mergeCell ref="R68:AR68"/>
    <mergeCell ref="D68:K68"/>
    <mergeCell ref="A81:C81"/>
    <mergeCell ref="D81:AR81"/>
    <mergeCell ref="D42:AR42"/>
    <mergeCell ref="D44:J44"/>
    <mergeCell ref="K44:R44"/>
    <mergeCell ref="AB43:AE43"/>
    <mergeCell ref="AF43:AR43"/>
    <mergeCell ref="S44:AA44"/>
    <mergeCell ref="AB44:AE44"/>
    <mergeCell ref="AF44:AR44"/>
    <mergeCell ref="L76:P76"/>
    <mergeCell ref="D72:AR72"/>
    <mergeCell ref="D73:K73"/>
    <mergeCell ref="R66:AR66"/>
    <mergeCell ref="R67:AR67"/>
    <mergeCell ref="D75:K75"/>
    <mergeCell ref="L75:P75"/>
    <mergeCell ref="R69:AR69"/>
    <mergeCell ref="L73:P73"/>
    <mergeCell ref="R73:AR73"/>
    <mergeCell ref="D74:K74"/>
    <mergeCell ref="R75:AR75"/>
    <mergeCell ref="R74:AR74"/>
    <mergeCell ref="D45:J45"/>
    <mergeCell ref="A1:AR1"/>
    <mergeCell ref="A17:C17"/>
    <mergeCell ref="A2:AR2"/>
    <mergeCell ref="D4:AR4"/>
    <mergeCell ref="A4:C4"/>
    <mergeCell ref="A3:AR3"/>
    <mergeCell ref="A6:AR6"/>
    <mergeCell ref="I9:AR9"/>
    <mergeCell ref="D9:H9"/>
    <mergeCell ref="D8:AR8"/>
    <mergeCell ref="D7:AR7"/>
    <mergeCell ref="D5:AR5"/>
    <mergeCell ref="D17:AR17"/>
    <mergeCell ref="D87:H87"/>
    <mergeCell ref="D76:K76"/>
    <mergeCell ref="N115:AR115"/>
    <mergeCell ref="N114:AR114"/>
    <mergeCell ref="D79:AR79"/>
    <mergeCell ref="D115:M115"/>
    <mergeCell ref="D107:AR107"/>
    <mergeCell ref="D108:AR108"/>
    <mergeCell ref="D110:T110"/>
    <mergeCell ref="I89:AR89"/>
    <mergeCell ref="D85:AR85"/>
    <mergeCell ref="D86:AR86"/>
    <mergeCell ref="D112:AR112"/>
    <mergeCell ref="D113:AR113"/>
    <mergeCell ref="D78:AR78"/>
    <mergeCell ref="D93:AR93"/>
    <mergeCell ref="D88:H88"/>
    <mergeCell ref="I88:AR88"/>
    <mergeCell ref="D89:H89"/>
    <mergeCell ref="I87:AR87"/>
    <mergeCell ref="D82:AR82"/>
    <mergeCell ref="K43:R43"/>
    <mergeCell ref="S43:AA43"/>
    <mergeCell ref="AF45:AR45"/>
    <mergeCell ref="AF46:AR46"/>
    <mergeCell ref="D47:J47"/>
    <mergeCell ref="K47:R47"/>
    <mergeCell ref="S47:AA47"/>
    <mergeCell ref="AB47:AE47"/>
    <mergeCell ref="AF47:AR47"/>
    <mergeCell ref="D46:J46"/>
    <mergeCell ref="K46:R46"/>
    <mergeCell ref="S46:AA46"/>
    <mergeCell ref="AB46:AE46"/>
    <mergeCell ref="AF48:AR48"/>
    <mergeCell ref="D49:J49"/>
    <mergeCell ref="K49:R49"/>
    <mergeCell ref="S49:AA49"/>
    <mergeCell ref="AB49:AE49"/>
    <mergeCell ref="AF49:AR49"/>
    <mergeCell ref="D48:J48"/>
    <mergeCell ref="K48:R48"/>
    <mergeCell ref="S48:AA48"/>
    <mergeCell ref="AB48:AE48"/>
    <mergeCell ref="AB52:AE52"/>
    <mergeCell ref="A37:C37"/>
    <mergeCell ref="D37:AR37"/>
    <mergeCell ref="D38:AR38"/>
    <mergeCell ref="D39:AR39"/>
    <mergeCell ref="AB50:AE50"/>
    <mergeCell ref="AF52:AR52"/>
    <mergeCell ref="D53:J53"/>
    <mergeCell ref="K53:R53"/>
    <mergeCell ref="S53:AA53"/>
    <mergeCell ref="AB53:AE53"/>
    <mergeCell ref="AF53:AR53"/>
    <mergeCell ref="D52:J52"/>
    <mergeCell ref="K52:R52"/>
    <mergeCell ref="S52:AA52"/>
    <mergeCell ref="AF50:AR50"/>
    <mergeCell ref="D51:J51"/>
    <mergeCell ref="K51:R51"/>
    <mergeCell ref="S51:AA51"/>
    <mergeCell ref="AB51:AE51"/>
    <mergeCell ref="AF51:AR51"/>
    <mergeCell ref="D50:J50"/>
    <mergeCell ref="K50:R50"/>
    <mergeCell ref="S50:AA50"/>
    <mergeCell ref="A124:C124"/>
    <mergeCell ref="D124:AR124"/>
    <mergeCell ref="D125:AR125"/>
    <mergeCell ref="D126:K126"/>
    <mergeCell ref="D54:AE54"/>
    <mergeCell ref="AF54:AR54"/>
    <mergeCell ref="L74:P74"/>
    <mergeCell ref="A56:C56"/>
    <mergeCell ref="D56:AR56"/>
    <mergeCell ref="D58:AR58"/>
    <mergeCell ref="D69:K69"/>
    <mergeCell ref="D57:AR57"/>
    <mergeCell ref="D122:K122"/>
    <mergeCell ref="L66:P66"/>
    <mergeCell ref="L67:P67"/>
    <mergeCell ref="L68:P68"/>
    <mergeCell ref="L69:P69"/>
    <mergeCell ref="D103:AR103"/>
    <mergeCell ref="D99:AQ99"/>
    <mergeCell ref="D100:AR100"/>
    <mergeCell ref="D101:H101"/>
    <mergeCell ref="I101:AR101"/>
    <mergeCell ref="D104:AR104"/>
    <mergeCell ref="D105:AR105"/>
    <mergeCell ref="L127:T127"/>
    <mergeCell ref="D129:K129"/>
    <mergeCell ref="D127:K127"/>
    <mergeCell ref="D128:K128"/>
    <mergeCell ref="AZ83:AZ85"/>
    <mergeCell ref="AZ87:AZ89"/>
    <mergeCell ref="AY101:AY102"/>
    <mergeCell ref="AZ101:AZ103"/>
    <mergeCell ref="AZ97:AZ99"/>
    <mergeCell ref="D119:K119"/>
    <mergeCell ref="D109:T109"/>
    <mergeCell ref="U109:AR109"/>
    <mergeCell ref="U110:AR110"/>
    <mergeCell ref="L129:T129"/>
    <mergeCell ref="L126:T126"/>
    <mergeCell ref="V126:AR126"/>
    <mergeCell ref="V127:AR127"/>
    <mergeCell ref="V128:AR128"/>
    <mergeCell ref="V129:AR129"/>
    <mergeCell ref="L128:T128"/>
    <mergeCell ref="L122:P122"/>
    <mergeCell ref="R122:AR122"/>
    <mergeCell ref="D83:AR83"/>
    <mergeCell ref="D120:K120"/>
  </mergeCells>
  <phoneticPr fontId="26" type="noConversion"/>
  <dataValidations count="8">
    <dataValidation type="list" allowBlank="1" showInputMessage="1" showErrorMessage="1" sqref="AT127:AT129 AT105 AT93 AT83 AT74:AT76 AT15 AT39 AT31 AT23 AT5">
      <formula1>$BK$15:$BN$15</formula1>
    </dataValidation>
    <dataValidation type="list" allowBlank="1" showInputMessage="1" showErrorMessage="1" sqref="D83:AR83">
      <formula1>$BK$83:$BM$83</formula1>
    </dataValidation>
    <dataValidation type="list" allowBlank="1" showInputMessage="1" showErrorMessage="1" sqref="D19:H19">
      <formula1>$BK$19:$BU$19</formula1>
    </dataValidation>
    <dataValidation type="list" allowBlank="1" showInputMessage="1" showErrorMessage="1" sqref="D97:H97">
      <formula1>$BK$97:$CJ$97</formula1>
    </dataValidation>
    <dataValidation type="list" allowBlank="1" showInputMessage="1" showErrorMessage="1" sqref="AB44:AE53">
      <formula1>$BK$45:$ED$45</formula1>
    </dataValidation>
    <dataValidation type="list" allowBlank="1" showInputMessage="1" showErrorMessage="1" sqref="K44:R53">
      <formula1>$BK$44:$BM$44</formula1>
    </dataValidation>
    <dataValidation type="list" allowBlank="1" showInputMessage="1" showErrorMessage="1" sqref="AT27 AT35 AT101">
      <formula1>$BK$27:$EM$27</formula1>
    </dataValidation>
    <dataValidation type="list" allowBlank="1" showInputMessage="1" showErrorMessage="1" sqref="D110:T110">
      <formula1>$BK$110:$BN$110</formula1>
    </dataValidation>
  </dataValidations>
  <pageMargins left="0.59055118110236227" right="0.59055118110236227" top="0.59055118110236227" bottom="0.78740157480314965" header="0.39370078740157483" footer="0.39370078740157483"/>
  <pageSetup paperSize="9" scale="73" orientation="portrait" r:id="rId1"/>
  <headerFooter>
    <oddFooter>&amp;L&amp;"Verdana,Félkövér"&amp;8HATÁRTALANUL!&amp;"Verdana,Normál" program&amp;"Verdana,Félkövér"
&amp;"Verdana,Normál"HAT-14-01 Tanulmányi kirándulás hetedikeseknek&amp;"Verdana,Félkövér"
Tartalmi és pénzügyi beszámoló: 3. Az előkészítő szakasz</oddFooter>
  </headerFooter>
  <rowBreaks count="3" manualBreakCount="3">
    <brk id="40" max="43" man="1"/>
    <brk id="77" max="43" man="1"/>
    <brk id="122" max="4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M910"/>
  <sheetViews>
    <sheetView view="pageBreakPreview" topLeftCell="A286" zoomScaleNormal="100" zoomScaleSheetLayoutView="100" workbookViewId="0">
      <selection activeCell="D34" sqref="D34:AR34"/>
    </sheetView>
  </sheetViews>
  <sheetFormatPr defaultColWidth="9.140625" defaultRowHeight="14.1" customHeight="1" x14ac:dyDescent="0.2"/>
  <cols>
    <col min="1" max="5" width="2.7109375" style="304" customWidth="1"/>
    <col min="6" max="7" width="2.7109375" style="160" customWidth="1"/>
    <col min="8" max="44" width="2.7109375" style="140" customWidth="1"/>
    <col min="45" max="47" width="15.7109375" style="140" hidden="1" customWidth="1"/>
    <col min="48" max="48" width="5.28515625" style="140" customWidth="1"/>
    <col min="49" max="49" width="2.140625" style="140" bestFit="1" customWidth="1"/>
    <col min="50" max="50" width="6.42578125" style="141" bestFit="1" customWidth="1"/>
    <col min="51" max="51" width="7.7109375" style="140" customWidth="1"/>
    <col min="52" max="52" width="65.7109375" style="3" customWidth="1"/>
    <col min="53" max="55" width="9.140625" style="140"/>
    <col min="56" max="59" width="0" style="140" hidden="1" customWidth="1"/>
    <col min="60" max="130" width="9.140625" style="140" hidden="1" customWidth="1"/>
    <col min="131" max="208" width="0" style="140" hidden="1" customWidth="1"/>
    <col min="209" max="16384" width="9.140625" style="140"/>
  </cols>
  <sheetData>
    <row r="1" spans="1:69" ht="20.100000000000001" customHeight="1" x14ac:dyDescent="0.15">
      <c r="A1" s="371" t="s">
        <v>864</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297"/>
      <c r="AT1" s="302" t="s">
        <v>248</v>
      </c>
      <c r="AU1" s="297"/>
    </row>
    <row r="2" spans="1:69" ht="20.100000000000001" customHeight="1" x14ac:dyDescent="0.2">
      <c r="A2" s="371" t="s">
        <v>312</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297"/>
      <c r="AT2" s="143"/>
      <c r="AU2" s="297"/>
    </row>
    <row r="3" spans="1:69" ht="27.95" customHeight="1" x14ac:dyDescent="0.2">
      <c r="A3" s="451" t="s">
        <v>209</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300"/>
      <c r="AT3" s="300"/>
      <c r="AU3" s="300"/>
    </row>
    <row r="4" spans="1:69" ht="14.1" customHeight="1" x14ac:dyDescent="0.2">
      <c r="A4" s="405" t="s">
        <v>91</v>
      </c>
      <c r="B4" s="405"/>
      <c r="C4" s="405"/>
      <c r="D4" s="412" t="s">
        <v>216</v>
      </c>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323"/>
      <c r="AS4" s="323"/>
      <c r="AT4" s="323"/>
      <c r="AU4" s="323"/>
    </row>
    <row r="5" spans="1:69" ht="14.1" customHeight="1" x14ac:dyDescent="0.15">
      <c r="D5" s="514" t="s">
        <v>107</v>
      </c>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4"/>
      <c r="AS5" s="302" t="s">
        <v>814</v>
      </c>
      <c r="AT5" s="323"/>
      <c r="AU5" s="323"/>
    </row>
    <row r="6" spans="1:69" ht="14.1" customHeight="1" x14ac:dyDescent="0.2">
      <c r="D6" s="386" t="s">
        <v>67</v>
      </c>
      <c r="E6" s="386"/>
      <c r="F6" s="386"/>
      <c r="G6" s="386"/>
      <c r="H6" s="386"/>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203">
        <f>IF(D6=BL6,0,IF(D6=BM6,0,IF(D6=BN6,0,IF(D6=BO6,2,IF(D6=BP6,0,IF(D6=BQ6,0,"-"))))))</f>
        <v>0</v>
      </c>
      <c r="AT6" s="145"/>
      <c r="AU6" s="145"/>
      <c r="BL6" s="140" t="s">
        <v>67</v>
      </c>
      <c r="BM6" s="140" t="s">
        <v>69</v>
      </c>
      <c r="BN6" s="140" t="s">
        <v>68</v>
      </c>
      <c r="BO6" s="140" t="s">
        <v>70</v>
      </c>
      <c r="BP6" s="140" t="s">
        <v>836</v>
      </c>
      <c r="BQ6" s="140" t="s">
        <v>837</v>
      </c>
    </row>
    <row r="7" spans="1:69" ht="14.1" customHeight="1" x14ac:dyDescent="0.2">
      <c r="BL7" s="140">
        <v>0</v>
      </c>
      <c r="BM7" s="140">
        <v>0</v>
      </c>
      <c r="BN7" s="140">
        <v>0</v>
      </c>
      <c r="BO7" s="140">
        <v>2</v>
      </c>
      <c r="BP7" s="140">
        <v>0</v>
      </c>
      <c r="BQ7" s="140">
        <v>0</v>
      </c>
    </row>
    <row r="8" spans="1:69" ht="14.1" customHeight="1" x14ac:dyDescent="0.2">
      <c r="A8" s="405" t="s">
        <v>92</v>
      </c>
      <c r="B8" s="405"/>
      <c r="C8" s="405"/>
      <c r="D8" s="412" t="s">
        <v>831</v>
      </c>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M8" s="141"/>
      <c r="AX8" s="140"/>
      <c r="AZ8" s="140"/>
    </row>
    <row r="9" spans="1:69" ht="14.1" customHeight="1" x14ac:dyDescent="0.2">
      <c r="D9" s="392" t="s">
        <v>376</v>
      </c>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298"/>
      <c r="AT9" s="311"/>
      <c r="AU9" s="301"/>
      <c r="AX9" s="140"/>
      <c r="AZ9" s="140"/>
    </row>
    <row r="10" spans="1:69" ht="14.1" customHeight="1" x14ac:dyDescent="0.2">
      <c r="D10" s="441" t="str">
        <f>'Jelenléti ív'!N13</f>
        <v>2015.</v>
      </c>
      <c r="E10" s="385"/>
      <c r="F10" s="385"/>
      <c r="G10" s="385"/>
      <c r="H10" s="385"/>
      <c r="I10" s="434" t="s">
        <v>827</v>
      </c>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152"/>
      <c r="AT10" s="152"/>
      <c r="AU10" s="311"/>
      <c r="AX10" s="140"/>
      <c r="AZ10" s="421" t="str">
        <f>IF('Jelenléti ív'!BB21="-","FIGYELEM! Töltse ki a tanulmányi kirándulás kezdő időpontját a Jelenléti ív c. munkalapon!",IF(OR('Jelenléti ív'!BB22&lt;'Jelenléti ív'!BV21,'Jelenléti ív'!BB22&gt;'Jelenléti ív'!BW21),"FIGYELEM! A tanulmányi kirándulás kezdő időpontja nem esik a megvalósítási időszakba!","-"))</f>
        <v>-</v>
      </c>
    </row>
    <row r="11" spans="1:69" ht="14.1" customHeight="1" x14ac:dyDescent="0.2">
      <c r="D11" s="441" t="str">
        <f>'Jelenléti ív'!N14</f>
        <v>május</v>
      </c>
      <c r="E11" s="385"/>
      <c r="F11" s="385"/>
      <c r="G11" s="385"/>
      <c r="H11" s="385"/>
      <c r="I11" s="434" t="s">
        <v>829</v>
      </c>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152"/>
      <c r="AT11" s="311"/>
      <c r="AU11" s="311"/>
      <c r="AX11" s="140"/>
      <c r="AZ11" s="421"/>
    </row>
    <row r="12" spans="1:69" ht="14.1" customHeight="1" x14ac:dyDescent="0.2">
      <c r="D12" s="441" t="str">
        <f>'Jelenléti ív'!N15</f>
        <v>08.</v>
      </c>
      <c r="E12" s="385"/>
      <c r="F12" s="385"/>
      <c r="G12" s="385"/>
      <c r="H12" s="385"/>
      <c r="I12" s="434" t="s">
        <v>72</v>
      </c>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152"/>
      <c r="AT12" s="311"/>
      <c r="AU12" s="311"/>
      <c r="AX12" s="140"/>
      <c r="AZ12" s="421"/>
    </row>
    <row r="13" spans="1:69" ht="14.1" customHeight="1" x14ac:dyDescent="0.2">
      <c r="F13" s="7"/>
      <c r="G13" s="7"/>
      <c r="H13" s="311"/>
      <c r="I13" s="311"/>
      <c r="J13" s="311"/>
      <c r="K13" s="7"/>
      <c r="L13" s="7"/>
      <c r="M13" s="145"/>
      <c r="N13" s="7"/>
      <c r="O13" s="7"/>
      <c r="P13" s="7"/>
      <c r="Q13" s="7"/>
      <c r="R13" s="7"/>
      <c r="S13" s="7"/>
      <c r="T13" s="7"/>
      <c r="U13" s="7"/>
      <c r="V13" s="7"/>
      <c r="W13" s="7"/>
      <c r="X13" s="7"/>
      <c r="Y13" s="7"/>
      <c r="Z13" s="7"/>
      <c r="AA13" s="7"/>
      <c r="AB13" s="7"/>
      <c r="AC13" s="7"/>
      <c r="AD13" s="7"/>
      <c r="AE13" s="7"/>
      <c r="AF13" s="7"/>
      <c r="AG13" s="7"/>
      <c r="AH13" s="7"/>
      <c r="AI13" s="7"/>
      <c r="AJ13" s="145"/>
      <c r="AM13" s="141"/>
      <c r="AS13" s="145"/>
      <c r="AT13" s="145"/>
      <c r="AX13" s="140"/>
      <c r="AZ13" s="140"/>
    </row>
    <row r="14" spans="1:69" ht="14.1" customHeight="1" x14ac:dyDescent="0.2">
      <c r="A14" s="405" t="s">
        <v>171</v>
      </c>
      <c r="B14" s="405"/>
      <c r="C14" s="405"/>
      <c r="D14" s="412" t="s">
        <v>57</v>
      </c>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306"/>
      <c r="AT14" s="306"/>
      <c r="AU14" s="306"/>
      <c r="AX14" s="140"/>
      <c r="AZ14" s="140"/>
    </row>
    <row r="15" spans="1:69" ht="14.1" customHeight="1" x14ac:dyDescent="0.2">
      <c r="D15" s="392" t="s">
        <v>376</v>
      </c>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01"/>
      <c r="AT15" s="301"/>
      <c r="AU15" s="301"/>
      <c r="AX15" s="140"/>
      <c r="AZ15" s="140"/>
    </row>
    <row r="16" spans="1:69" ht="14.1" customHeight="1" x14ac:dyDescent="0.2">
      <c r="D16" s="441" t="str">
        <f>'Jelenléti ív'!O13</f>
        <v>2015.</v>
      </c>
      <c r="E16" s="385"/>
      <c r="F16" s="385"/>
      <c r="G16" s="385"/>
      <c r="H16" s="385"/>
      <c r="I16" s="434" t="s">
        <v>827</v>
      </c>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298"/>
      <c r="AT16" s="311"/>
      <c r="AU16" s="311"/>
      <c r="AX16" s="140"/>
      <c r="AZ16" s="421" t="str">
        <f>IF('Jelenléti ív'!BF21="-","FIGYELEM! Töltse ki a visszaérkezés időpontját a Jelenléti ív c. munkalapon!",IF(OR('Jelenléti ív'!BF22&lt;'Jelenléti ív'!BV21,'Jelenléti ív'!BF22&gt;'Jelenléti ív'!BW21),"FIGYELEM! A visszaérkezés időpontja nem esik a megvalósítási időszakba!","-"))</f>
        <v>-</v>
      </c>
    </row>
    <row r="17" spans="1:143" ht="14.1" customHeight="1" x14ac:dyDescent="0.2">
      <c r="D17" s="441" t="str">
        <f>'Jelenléti ív'!O14</f>
        <v>május</v>
      </c>
      <c r="E17" s="385"/>
      <c r="F17" s="385"/>
      <c r="G17" s="385"/>
      <c r="H17" s="385"/>
      <c r="I17" s="434" t="s">
        <v>829</v>
      </c>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152"/>
      <c r="AT17" s="152"/>
      <c r="AU17" s="311"/>
      <c r="AX17" s="140"/>
      <c r="AZ17" s="421"/>
    </row>
    <row r="18" spans="1:143" ht="14.1" customHeight="1" x14ac:dyDescent="0.2">
      <c r="D18" s="441" t="str">
        <f>'Jelenléti ív'!O15</f>
        <v>10.</v>
      </c>
      <c r="E18" s="385"/>
      <c r="F18" s="385"/>
      <c r="G18" s="385"/>
      <c r="H18" s="385"/>
      <c r="I18" s="434" t="s">
        <v>72</v>
      </c>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152"/>
      <c r="AT18" s="311"/>
      <c r="AU18" s="311"/>
      <c r="AX18" s="140"/>
      <c r="AZ18" s="421"/>
    </row>
    <row r="19" spans="1:143" ht="14.1" customHeight="1" x14ac:dyDescent="0.2">
      <c r="A19" s="520"/>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396"/>
      <c r="AT19" s="216"/>
      <c r="AX19" s="140"/>
      <c r="AZ19" s="140"/>
    </row>
    <row r="20" spans="1:143" ht="14.1" customHeight="1" x14ac:dyDescent="0.2">
      <c r="A20" s="405" t="s">
        <v>172</v>
      </c>
      <c r="B20" s="405"/>
      <c r="C20" s="405"/>
      <c r="D20" s="390" t="s">
        <v>366</v>
      </c>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S20" s="396"/>
      <c r="AW20" s="141"/>
      <c r="AX20" s="140"/>
      <c r="AY20" s="3"/>
      <c r="AZ20" s="140"/>
    </row>
    <row r="21" spans="1:143" ht="42" customHeight="1" x14ac:dyDescent="0.2">
      <c r="D21" s="357" t="s">
        <v>848</v>
      </c>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c r="AS21" s="396"/>
      <c r="AT21" s="296"/>
      <c r="AU21" s="296"/>
      <c r="AW21" s="141"/>
      <c r="AX21" s="140"/>
      <c r="AY21" s="3"/>
      <c r="AZ21" s="140"/>
    </row>
    <row r="22" spans="1:143" ht="14.1" customHeight="1" x14ac:dyDescent="0.2">
      <c r="D22" s="385">
        <f>IF(OR('Jelenléti ív'!BB22="-",'Jelenléti ív'!BF22="-"),0,('Jelenléti ív'!BF22-'Jelenléti ív'!BB22+1))</f>
        <v>3</v>
      </c>
      <c r="E22" s="385"/>
      <c r="F22" s="385"/>
      <c r="G22" s="385"/>
      <c r="H22" s="385"/>
      <c r="I22" s="434" t="s">
        <v>72</v>
      </c>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322"/>
      <c r="AT22" s="337"/>
      <c r="AU22" s="311"/>
      <c r="AW22" s="141"/>
      <c r="AX22" s="140"/>
      <c r="AY22" s="422"/>
      <c r="AZ22" s="421" t="str">
        <f>IF(D22=0,"FIGYELEM! Töltse ki a tanulmányi kirándulás időpontjára vonatkozó mezőket a Jelenléti ív c. munkalapon!","-")</f>
        <v>-</v>
      </c>
      <c r="BL22" s="140">
        <v>1</v>
      </c>
      <c r="BM22" s="140">
        <v>2</v>
      </c>
      <c r="BN22" s="140">
        <v>3</v>
      </c>
      <c r="BO22" s="140">
        <v>4</v>
      </c>
      <c r="BP22" s="140">
        <v>5</v>
      </c>
      <c r="BQ22" s="140">
        <v>6</v>
      </c>
      <c r="BR22" s="140">
        <v>7</v>
      </c>
      <c r="BS22" s="140">
        <v>8</v>
      </c>
      <c r="BT22" s="140">
        <v>9</v>
      </c>
      <c r="BU22" s="140">
        <v>10</v>
      </c>
      <c r="BV22" s="140">
        <v>11</v>
      </c>
      <c r="BW22" s="140">
        <v>12</v>
      </c>
      <c r="BX22" s="140">
        <v>13</v>
      </c>
      <c r="BY22" s="140">
        <v>14</v>
      </c>
      <c r="BZ22" s="140">
        <v>15</v>
      </c>
      <c r="CA22" s="140">
        <v>16</v>
      </c>
      <c r="CB22" s="140">
        <v>17</v>
      </c>
      <c r="CC22" s="140">
        <v>18</v>
      </c>
      <c r="CD22" s="140">
        <v>19</v>
      </c>
      <c r="CE22" s="140">
        <v>20</v>
      </c>
      <c r="CF22" s="140">
        <v>21</v>
      </c>
      <c r="CG22" s="140">
        <v>22</v>
      </c>
      <c r="CH22" s="140">
        <v>23</v>
      </c>
      <c r="CI22" s="140">
        <v>24</v>
      </c>
      <c r="CJ22" s="140">
        <v>25</v>
      </c>
      <c r="CK22" s="140">
        <v>26</v>
      </c>
      <c r="CL22" s="140">
        <v>27</v>
      </c>
      <c r="CM22" s="140">
        <v>28</v>
      </c>
      <c r="CN22" s="140">
        <v>29</v>
      </c>
      <c r="CO22" s="140">
        <v>30</v>
      </c>
      <c r="CP22" s="140">
        <v>31</v>
      </c>
      <c r="CQ22" s="140">
        <v>32</v>
      </c>
      <c r="CR22" s="140">
        <v>33</v>
      </c>
      <c r="CS22" s="140">
        <v>34</v>
      </c>
      <c r="CT22" s="140">
        <v>35</v>
      </c>
      <c r="CU22" s="140">
        <v>36</v>
      </c>
      <c r="CV22" s="140">
        <v>37</v>
      </c>
      <c r="CW22" s="140">
        <v>38</v>
      </c>
      <c r="CX22" s="140">
        <v>39</v>
      </c>
      <c r="CY22" s="140">
        <v>40</v>
      </c>
      <c r="CZ22" s="140">
        <v>41</v>
      </c>
      <c r="DA22" s="140">
        <v>42</v>
      </c>
      <c r="DB22" s="140">
        <v>43</v>
      </c>
      <c r="DC22" s="140">
        <v>44</v>
      </c>
      <c r="DD22" s="140">
        <v>45</v>
      </c>
      <c r="DE22" s="140">
        <v>46</v>
      </c>
      <c r="DF22" s="140">
        <v>47</v>
      </c>
      <c r="DG22" s="140">
        <v>48</v>
      </c>
      <c r="DH22" s="140">
        <v>49</v>
      </c>
      <c r="DI22" s="140">
        <v>50</v>
      </c>
      <c r="DJ22" s="140">
        <v>51</v>
      </c>
      <c r="DK22" s="140">
        <v>52</v>
      </c>
      <c r="DL22" s="140">
        <v>53</v>
      </c>
      <c r="DM22" s="140">
        <v>54</v>
      </c>
      <c r="DN22" s="140">
        <v>55</v>
      </c>
      <c r="DO22" s="140">
        <v>56</v>
      </c>
      <c r="DP22" s="140">
        <v>57</v>
      </c>
      <c r="DQ22" s="140">
        <v>58</v>
      </c>
      <c r="DR22" s="140">
        <v>59</v>
      </c>
      <c r="DS22" s="140">
        <v>60</v>
      </c>
      <c r="DT22" s="140">
        <v>61</v>
      </c>
      <c r="DU22" s="140">
        <v>62</v>
      </c>
      <c r="DV22" s="140">
        <v>63</v>
      </c>
      <c r="DW22" s="140">
        <v>64</v>
      </c>
      <c r="DX22" s="140">
        <v>65</v>
      </c>
      <c r="DY22" s="140">
        <v>66</v>
      </c>
      <c r="DZ22" s="140">
        <v>67</v>
      </c>
      <c r="EA22" s="140">
        <v>68</v>
      </c>
      <c r="EB22" s="140">
        <v>69</v>
      </c>
      <c r="EC22" s="140">
        <v>70</v>
      </c>
      <c r="ED22" s="140">
        <v>71</v>
      </c>
      <c r="EE22" s="140">
        <v>72</v>
      </c>
      <c r="EF22" s="140">
        <v>73</v>
      </c>
      <c r="EG22" s="140">
        <v>74</v>
      </c>
      <c r="EH22" s="140">
        <v>75</v>
      </c>
      <c r="EI22" s="140">
        <v>76</v>
      </c>
      <c r="EJ22" s="140">
        <v>77</v>
      </c>
      <c r="EK22" s="140">
        <v>78</v>
      </c>
      <c r="EL22" s="140">
        <v>79</v>
      </c>
      <c r="EM22" s="140">
        <v>80</v>
      </c>
    </row>
    <row r="23" spans="1:143" ht="14.1" customHeight="1" x14ac:dyDescent="0.2">
      <c r="AS23" s="396" t="s">
        <v>322</v>
      </c>
      <c r="AW23" s="141"/>
      <c r="AX23" s="140"/>
      <c r="AY23" s="422"/>
      <c r="AZ23" s="421"/>
      <c r="BL23" s="140">
        <v>2</v>
      </c>
      <c r="BM23" s="140">
        <v>2</v>
      </c>
      <c r="BN23" s="140">
        <v>2</v>
      </c>
      <c r="BO23" s="140">
        <v>2</v>
      </c>
      <c r="BP23" s="140">
        <v>2</v>
      </c>
      <c r="BQ23" s="140">
        <v>2</v>
      </c>
      <c r="BR23" s="140">
        <v>2</v>
      </c>
      <c r="BS23" s="140">
        <v>2</v>
      </c>
      <c r="BT23" s="140">
        <v>2</v>
      </c>
      <c r="BU23" s="140">
        <v>2</v>
      </c>
      <c r="BV23" s="140">
        <v>2</v>
      </c>
      <c r="BW23" s="140">
        <v>2</v>
      </c>
      <c r="BX23" s="140">
        <v>2</v>
      </c>
      <c r="BY23" s="140">
        <v>2</v>
      </c>
      <c r="BZ23" s="140">
        <v>2</v>
      </c>
      <c r="CA23" s="140">
        <v>2</v>
      </c>
      <c r="CB23" s="140">
        <v>2</v>
      </c>
      <c r="CC23" s="140">
        <v>2</v>
      </c>
      <c r="CD23" s="140">
        <v>2</v>
      </c>
      <c r="CE23" s="140">
        <v>2</v>
      </c>
      <c r="CF23" s="140">
        <v>3</v>
      </c>
      <c r="CG23" s="140">
        <v>3</v>
      </c>
      <c r="CH23" s="140">
        <v>3</v>
      </c>
      <c r="CI23" s="140">
        <v>3</v>
      </c>
      <c r="CJ23" s="140">
        <v>3</v>
      </c>
      <c r="CK23" s="140">
        <v>3</v>
      </c>
      <c r="CL23" s="140">
        <v>3</v>
      </c>
      <c r="CM23" s="140">
        <v>3</v>
      </c>
      <c r="CN23" s="140">
        <v>3</v>
      </c>
      <c r="CO23" s="140">
        <v>3</v>
      </c>
      <c r="CP23" s="140">
        <v>4</v>
      </c>
      <c r="CQ23" s="140">
        <v>4</v>
      </c>
      <c r="CR23" s="140">
        <v>4</v>
      </c>
      <c r="CS23" s="140">
        <v>4</v>
      </c>
      <c r="CT23" s="140">
        <v>4</v>
      </c>
      <c r="CU23" s="140">
        <v>4</v>
      </c>
      <c r="CV23" s="140">
        <v>4</v>
      </c>
      <c r="CW23" s="140">
        <v>4</v>
      </c>
      <c r="CX23" s="140">
        <v>4</v>
      </c>
      <c r="CY23" s="140">
        <v>4</v>
      </c>
      <c r="CZ23" s="140">
        <v>5</v>
      </c>
      <c r="DA23" s="140">
        <v>5</v>
      </c>
      <c r="DB23" s="140">
        <v>5</v>
      </c>
      <c r="DC23" s="140">
        <v>5</v>
      </c>
      <c r="DD23" s="140">
        <v>5</v>
      </c>
      <c r="DE23" s="140">
        <v>5</v>
      </c>
      <c r="DF23" s="140">
        <v>5</v>
      </c>
      <c r="DG23" s="140">
        <v>5</v>
      </c>
      <c r="DH23" s="140">
        <v>5</v>
      </c>
      <c r="DI23" s="140">
        <v>5</v>
      </c>
      <c r="DJ23" s="140">
        <v>6</v>
      </c>
      <c r="DK23" s="140">
        <v>6</v>
      </c>
      <c r="DL23" s="140">
        <v>6</v>
      </c>
      <c r="DM23" s="140">
        <v>6</v>
      </c>
      <c r="DN23" s="140">
        <v>6</v>
      </c>
      <c r="DO23" s="140">
        <v>6</v>
      </c>
      <c r="DP23" s="140">
        <v>6</v>
      </c>
      <c r="DQ23" s="140">
        <v>6</v>
      </c>
      <c r="DR23" s="140">
        <v>6</v>
      </c>
      <c r="DS23" s="140">
        <v>6</v>
      </c>
      <c r="DT23" s="140">
        <v>7</v>
      </c>
      <c r="DU23" s="140">
        <v>7</v>
      </c>
      <c r="DV23" s="140">
        <v>7</v>
      </c>
      <c r="DW23" s="140">
        <v>7</v>
      </c>
      <c r="DX23" s="140">
        <v>7</v>
      </c>
      <c r="DY23" s="140">
        <v>7</v>
      </c>
      <c r="DZ23" s="140">
        <v>7</v>
      </c>
      <c r="EA23" s="140">
        <v>7</v>
      </c>
      <c r="EB23" s="140">
        <v>7</v>
      </c>
      <c r="EC23" s="140">
        <v>7</v>
      </c>
      <c r="ED23" s="140">
        <v>8</v>
      </c>
      <c r="EE23" s="140">
        <v>8</v>
      </c>
      <c r="EF23" s="140">
        <v>8</v>
      </c>
      <c r="EG23" s="140">
        <v>8</v>
      </c>
      <c r="EH23" s="140">
        <v>8</v>
      </c>
      <c r="EI23" s="140">
        <v>8</v>
      </c>
      <c r="EJ23" s="140">
        <v>8</v>
      </c>
      <c r="EK23" s="140">
        <v>8</v>
      </c>
      <c r="EL23" s="140">
        <v>8</v>
      </c>
      <c r="EM23" s="140">
        <v>8</v>
      </c>
    </row>
    <row r="24" spans="1:143" ht="14.1" customHeight="1" x14ac:dyDescent="0.2">
      <c r="A24" s="405" t="s">
        <v>225</v>
      </c>
      <c r="B24" s="405"/>
      <c r="C24" s="405"/>
      <c r="D24" s="390" t="s">
        <v>228</v>
      </c>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0"/>
      <c r="AP24" s="390"/>
      <c r="AQ24" s="390"/>
      <c r="AS24" s="396"/>
      <c r="AT24" s="396" t="s">
        <v>456</v>
      </c>
      <c r="AW24" s="141"/>
      <c r="AX24" s="140"/>
      <c r="AY24" s="3"/>
      <c r="AZ24" s="421"/>
    </row>
    <row r="25" spans="1:143" ht="14.1" customHeight="1" x14ac:dyDescent="0.2">
      <c r="D25" s="357" t="s">
        <v>377</v>
      </c>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96"/>
      <c r="AT25" s="519"/>
      <c r="AU25" s="296"/>
      <c r="AW25" s="141"/>
      <c r="AX25" s="140"/>
      <c r="AY25" s="3"/>
      <c r="AZ25" s="121"/>
    </row>
    <row r="26" spans="1:143" ht="14.1" customHeight="1" x14ac:dyDescent="0.2">
      <c r="D26" s="385">
        <f>'Jelenléti ív'!N112</f>
        <v>41</v>
      </c>
      <c r="E26" s="385"/>
      <c r="F26" s="385"/>
      <c r="G26" s="385"/>
      <c r="H26" s="385"/>
      <c r="I26" s="434" t="s">
        <v>229</v>
      </c>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318">
        <f>HLOOKUP(D26,BL29:BR30,2,TRUE)</f>
        <v>5</v>
      </c>
      <c r="AT26" s="143"/>
      <c r="AU26" s="311"/>
      <c r="AW26" s="141"/>
      <c r="AX26" s="140"/>
      <c r="AY26" s="422"/>
      <c r="AZ26" s="121"/>
      <c r="BL26" s="140">
        <v>1</v>
      </c>
      <c r="BM26" s="140">
        <v>2</v>
      </c>
      <c r="BN26" s="140">
        <v>3</v>
      </c>
      <c r="BO26" s="140">
        <v>4</v>
      </c>
      <c r="BP26" s="140">
        <v>5</v>
      </c>
      <c r="BQ26" s="140">
        <v>6</v>
      </c>
      <c r="BR26" s="140">
        <v>7</v>
      </c>
      <c r="BS26" s="140">
        <v>8</v>
      </c>
      <c r="BT26" s="140">
        <v>9</v>
      </c>
      <c r="BU26" s="140">
        <v>10</v>
      </c>
      <c r="BV26" s="140">
        <v>11</v>
      </c>
      <c r="BW26" s="140">
        <v>12</v>
      </c>
      <c r="BX26" s="140">
        <v>13</v>
      </c>
      <c r="BY26" s="140">
        <v>14</v>
      </c>
      <c r="BZ26" s="140">
        <v>15</v>
      </c>
      <c r="CA26" s="140">
        <v>16</v>
      </c>
      <c r="CB26" s="140">
        <v>17</v>
      </c>
      <c r="CC26" s="140">
        <v>18</v>
      </c>
      <c r="CD26" s="140">
        <v>19</v>
      </c>
      <c r="CE26" s="140">
        <v>20</v>
      </c>
      <c r="CF26" s="140">
        <v>21</v>
      </c>
      <c r="CG26" s="140">
        <v>22</v>
      </c>
      <c r="CH26" s="140">
        <v>23</v>
      </c>
      <c r="CI26" s="140">
        <v>24</v>
      </c>
      <c r="CJ26" s="140">
        <v>25</v>
      </c>
      <c r="CK26" s="140">
        <v>26</v>
      </c>
      <c r="CL26" s="140">
        <v>27</v>
      </c>
      <c r="CM26" s="140">
        <v>28</v>
      </c>
      <c r="CN26" s="140">
        <v>29</v>
      </c>
      <c r="CO26" s="140">
        <v>30</v>
      </c>
      <c r="CP26" s="140">
        <v>31</v>
      </c>
      <c r="CQ26" s="140">
        <v>32</v>
      </c>
      <c r="CR26" s="140">
        <v>33</v>
      </c>
      <c r="CS26" s="140">
        <v>34</v>
      </c>
      <c r="CT26" s="140">
        <v>35</v>
      </c>
      <c r="CU26" s="140">
        <v>36</v>
      </c>
      <c r="CV26" s="140">
        <v>37</v>
      </c>
      <c r="CW26" s="140">
        <v>38</v>
      </c>
      <c r="CX26" s="140">
        <v>39</v>
      </c>
      <c r="CY26" s="140">
        <v>40</v>
      </c>
      <c r="CZ26" s="140">
        <v>41</v>
      </c>
      <c r="DA26" s="140">
        <v>42</v>
      </c>
      <c r="DB26" s="140">
        <v>43</v>
      </c>
      <c r="DC26" s="140">
        <v>44</v>
      </c>
      <c r="DD26" s="140">
        <v>45</v>
      </c>
      <c r="DE26" s="140">
        <v>46</v>
      </c>
      <c r="DF26" s="140">
        <v>47</v>
      </c>
      <c r="DG26" s="140">
        <v>48</v>
      </c>
      <c r="DH26" s="140">
        <v>49</v>
      </c>
      <c r="DI26" s="140">
        <v>50</v>
      </c>
      <c r="DJ26" s="140">
        <v>51</v>
      </c>
      <c r="DK26" s="140">
        <v>52</v>
      </c>
      <c r="DL26" s="140">
        <v>53</v>
      </c>
      <c r="DM26" s="140">
        <v>54</v>
      </c>
      <c r="DN26" s="140">
        <v>55</v>
      </c>
      <c r="DO26" s="140">
        <v>56</v>
      </c>
      <c r="DP26" s="140">
        <v>57</v>
      </c>
      <c r="DQ26" s="140">
        <v>58</v>
      </c>
      <c r="DR26" s="140">
        <v>59</v>
      </c>
      <c r="DS26" s="140">
        <v>60</v>
      </c>
      <c r="DT26" s="140">
        <v>61</v>
      </c>
      <c r="DU26" s="140">
        <v>62</v>
      </c>
      <c r="DV26" s="140">
        <v>63</v>
      </c>
      <c r="DW26" s="140">
        <v>64</v>
      </c>
      <c r="DX26" s="140">
        <v>65</v>
      </c>
      <c r="DY26" s="140">
        <v>66</v>
      </c>
      <c r="DZ26" s="140">
        <v>67</v>
      </c>
      <c r="EA26" s="140">
        <v>68</v>
      </c>
      <c r="EB26" s="140">
        <v>69</v>
      </c>
      <c r="EC26" s="140">
        <v>70</v>
      </c>
      <c r="ED26" s="140">
        <v>71</v>
      </c>
      <c r="EE26" s="140">
        <v>72</v>
      </c>
      <c r="EF26" s="140">
        <v>73</v>
      </c>
      <c r="EG26" s="140">
        <v>74</v>
      </c>
      <c r="EH26" s="140">
        <v>75</v>
      </c>
      <c r="EI26" s="140">
        <v>76</v>
      </c>
      <c r="EJ26" s="140">
        <v>77</v>
      </c>
      <c r="EK26" s="140">
        <v>78</v>
      </c>
      <c r="EL26" s="140">
        <v>79</v>
      </c>
      <c r="EM26" s="140">
        <v>80</v>
      </c>
    </row>
    <row r="27" spans="1:143" ht="14.1" customHeight="1" x14ac:dyDescent="0.2">
      <c r="AS27" s="325"/>
      <c r="AW27" s="141"/>
      <c r="AX27" s="140"/>
      <c r="AY27" s="422"/>
      <c r="AZ27" s="121"/>
      <c r="BL27" s="140">
        <v>2</v>
      </c>
      <c r="BM27" s="140">
        <v>2</v>
      </c>
      <c r="BN27" s="140">
        <v>2</v>
      </c>
      <c r="BO27" s="140">
        <v>2</v>
      </c>
      <c r="BP27" s="140">
        <v>2</v>
      </c>
      <c r="BQ27" s="140">
        <v>2</v>
      </c>
      <c r="BR27" s="140">
        <v>2</v>
      </c>
      <c r="BS27" s="140">
        <v>2</v>
      </c>
      <c r="BT27" s="140">
        <v>2</v>
      </c>
      <c r="BU27" s="140">
        <v>2</v>
      </c>
      <c r="BV27" s="140">
        <v>2</v>
      </c>
      <c r="BW27" s="140">
        <v>2</v>
      </c>
      <c r="BX27" s="140">
        <v>2</v>
      </c>
      <c r="BY27" s="140">
        <v>2</v>
      </c>
      <c r="BZ27" s="140">
        <v>2</v>
      </c>
      <c r="CA27" s="140">
        <v>2</v>
      </c>
      <c r="CB27" s="140">
        <v>2</v>
      </c>
      <c r="CC27" s="140">
        <v>2</v>
      </c>
      <c r="CD27" s="140">
        <v>2</v>
      </c>
      <c r="CE27" s="140">
        <v>2</v>
      </c>
      <c r="CF27" s="140">
        <v>3</v>
      </c>
      <c r="CG27" s="140">
        <v>3</v>
      </c>
      <c r="CH27" s="140">
        <v>3</v>
      </c>
      <c r="CI27" s="140">
        <v>3</v>
      </c>
      <c r="CJ27" s="140">
        <v>3</v>
      </c>
      <c r="CK27" s="140">
        <v>3</v>
      </c>
      <c r="CL27" s="140">
        <v>3</v>
      </c>
      <c r="CM27" s="140">
        <v>3</v>
      </c>
      <c r="CN27" s="140">
        <v>3</v>
      </c>
      <c r="CO27" s="140">
        <v>3</v>
      </c>
      <c r="CP27" s="140">
        <v>4</v>
      </c>
      <c r="CQ27" s="140">
        <v>4</v>
      </c>
      <c r="CR27" s="140">
        <v>4</v>
      </c>
      <c r="CS27" s="140">
        <v>4</v>
      </c>
      <c r="CT27" s="140">
        <v>4</v>
      </c>
      <c r="CU27" s="140">
        <v>4</v>
      </c>
      <c r="CV27" s="140">
        <v>4</v>
      </c>
      <c r="CW27" s="140">
        <v>4</v>
      </c>
      <c r="CX27" s="140">
        <v>4</v>
      </c>
      <c r="CY27" s="140">
        <v>4</v>
      </c>
      <c r="CZ27" s="140">
        <v>5</v>
      </c>
      <c r="DA27" s="140">
        <v>5</v>
      </c>
      <c r="DB27" s="140">
        <v>5</v>
      </c>
      <c r="DC27" s="140">
        <v>5</v>
      </c>
      <c r="DD27" s="140">
        <v>5</v>
      </c>
      <c r="DE27" s="140">
        <v>5</v>
      </c>
      <c r="DF27" s="140">
        <v>5</v>
      </c>
      <c r="DG27" s="140">
        <v>5</v>
      </c>
      <c r="DH27" s="140">
        <v>5</v>
      </c>
      <c r="DI27" s="140">
        <v>5</v>
      </c>
      <c r="DJ27" s="140">
        <v>6</v>
      </c>
      <c r="DK27" s="140">
        <v>6</v>
      </c>
      <c r="DL27" s="140">
        <v>6</v>
      </c>
      <c r="DM27" s="140">
        <v>6</v>
      </c>
      <c r="DN27" s="140">
        <v>6</v>
      </c>
      <c r="DO27" s="140">
        <v>6</v>
      </c>
      <c r="DP27" s="140">
        <v>6</v>
      </c>
      <c r="DQ27" s="140">
        <v>6</v>
      </c>
      <c r="DR27" s="140">
        <v>6</v>
      </c>
      <c r="DS27" s="140">
        <v>6</v>
      </c>
      <c r="DT27" s="140">
        <v>7</v>
      </c>
      <c r="DU27" s="140">
        <v>7</v>
      </c>
      <c r="DV27" s="140">
        <v>7</v>
      </c>
      <c r="DW27" s="140">
        <v>7</v>
      </c>
      <c r="DX27" s="140">
        <v>7</v>
      </c>
      <c r="DY27" s="140">
        <v>7</v>
      </c>
      <c r="DZ27" s="140">
        <v>7</v>
      </c>
      <c r="EA27" s="140">
        <v>7</v>
      </c>
      <c r="EB27" s="140">
        <v>7</v>
      </c>
      <c r="EC27" s="140">
        <v>7</v>
      </c>
      <c r="ED27" s="140">
        <v>8</v>
      </c>
      <c r="EE27" s="140">
        <v>8</v>
      </c>
      <c r="EF27" s="140">
        <v>8</v>
      </c>
      <c r="EG27" s="140">
        <v>8</v>
      </c>
      <c r="EH27" s="140">
        <v>8</v>
      </c>
      <c r="EI27" s="140">
        <v>8</v>
      </c>
      <c r="EJ27" s="140">
        <v>8</v>
      </c>
      <c r="EK27" s="140">
        <v>8</v>
      </c>
      <c r="EL27" s="140">
        <v>8</v>
      </c>
      <c r="EM27" s="140">
        <v>8</v>
      </c>
    </row>
    <row r="28" spans="1:143" ht="14.1" customHeight="1" x14ac:dyDescent="0.2">
      <c r="A28" s="405" t="s">
        <v>227</v>
      </c>
      <c r="B28" s="405"/>
      <c r="C28" s="405"/>
      <c r="D28" s="412" t="s">
        <v>303</v>
      </c>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S28" s="396" t="s">
        <v>323</v>
      </c>
      <c r="AW28" s="141"/>
      <c r="AX28" s="140"/>
      <c r="AY28" s="3"/>
      <c r="AZ28" s="121"/>
    </row>
    <row r="29" spans="1:143" ht="56.1" customHeight="1" x14ac:dyDescent="0.15">
      <c r="D29" s="357" t="s">
        <v>849</v>
      </c>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521"/>
      <c r="AT29" s="303" t="s">
        <v>456</v>
      </c>
      <c r="AU29" s="303"/>
      <c r="AW29" s="141"/>
      <c r="AX29" s="140"/>
      <c r="AY29" s="3"/>
      <c r="AZ29" s="164"/>
      <c r="BL29" s="208">
        <v>0</v>
      </c>
      <c r="BM29" s="208">
        <v>21</v>
      </c>
      <c r="BN29" s="208">
        <v>31</v>
      </c>
      <c r="BO29" s="208">
        <v>41</v>
      </c>
      <c r="BP29" s="208">
        <v>51</v>
      </c>
      <c r="BQ29" s="208">
        <v>61</v>
      </c>
      <c r="BR29" s="208">
        <v>71</v>
      </c>
    </row>
    <row r="30" spans="1:143" ht="14.1" customHeight="1" x14ac:dyDescent="0.2">
      <c r="D30" s="385">
        <f>'Jelenléti ív'!N24</f>
        <v>5</v>
      </c>
      <c r="E30" s="385"/>
      <c r="F30" s="385"/>
      <c r="G30" s="385"/>
      <c r="H30" s="385"/>
      <c r="I30" s="434" t="s">
        <v>238</v>
      </c>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318" t="str">
        <f>IF(D30=AS26,"ok",(D30-AS26))</f>
        <v>ok</v>
      </c>
      <c r="AT30" s="143"/>
      <c r="AU30" s="153"/>
      <c r="AW30" s="141"/>
      <c r="AX30" s="140"/>
      <c r="AY30" s="3"/>
      <c r="AZ30" s="421" t="str">
        <f>IF('Jelenléti ív'!N24=0,"FIGYELEM! Töltse ki a Jelenléti ív c. munkalapot!",IF(D30&lt;AS22,"FIGYELEM! A tanulmányi kiránduláson részt vett kísérőtanárok száma alacsonyabb a kötelezően előírtnál, a 4.7. pontban indokolja az eltérést!","-"))</f>
        <v>-</v>
      </c>
      <c r="BL30" s="140">
        <v>2</v>
      </c>
      <c r="BM30" s="140">
        <v>3</v>
      </c>
      <c r="BN30" s="140">
        <v>4</v>
      </c>
      <c r="BO30" s="140">
        <v>5</v>
      </c>
      <c r="BP30" s="140">
        <v>6</v>
      </c>
      <c r="BQ30" s="140">
        <v>7</v>
      </c>
      <c r="BR30" s="140">
        <v>8</v>
      </c>
    </row>
    <row r="31" spans="1:143" ht="14.1" customHeight="1" x14ac:dyDescent="0.2">
      <c r="AS31" s="325"/>
      <c r="AT31" s="145"/>
      <c r="AU31" s="145"/>
      <c r="AW31" s="141"/>
      <c r="AX31" s="140"/>
      <c r="AY31" s="3"/>
      <c r="AZ31" s="421"/>
    </row>
    <row r="32" spans="1:143" ht="14.1" customHeight="1" x14ac:dyDescent="0.2">
      <c r="A32" s="405" t="s">
        <v>364</v>
      </c>
      <c r="B32" s="405"/>
      <c r="C32" s="405"/>
      <c r="D32" s="412" t="s">
        <v>624</v>
      </c>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306"/>
      <c r="AT32" s="306"/>
      <c r="AU32" s="306"/>
      <c r="BL32" s="138"/>
      <c r="BM32" s="138"/>
      <c r="BN32" s="138"/>
    </row>
    <row r="33" spans="1:66" ht="27.95" customHeight="1" x14ac:dyDescent="0.15">
      <c r="D33" s="357" t="s">
        <v>625</v>
      </c>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95" t="s">
        <v>248</v>
      </c>
      <c r="AT33" s="395"/>
      <c r="AU33" s="395"/>
      <c r="BL33" s="144"/>
      <c r="BM33" s="144"/>
      <c r="BN33" s="144"/>
    </row>
    <row r="34" spans="1:66" ht="14.1" customHeight="1" x14ac:dyDescent="0.2">
      <c r="D34" s="404" t="s">
        <v>1013</v>
      </c>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74"/>
      <c r="AT34" s="475"/>
      <c r="AU34" s="476"/>
      <c r="AV34" s="140">
        <f>LEN(D34)</f>
        <v>255</v>
      </c>
      <c r="AW34" s="140" t="s">
        <v>64</v>
      </c>
      <c r="AX34" s="141">
        <v>100</v>
      </c>
      <c r="AY34" s="140" t="s">
        <v>63</v>
      </c>
      <c r="AZ34" s="3" t="str">
        <f>IF(AV34&gt;AX34,"FIGYELEM! Tartsa be a megjelölt karakterszámot!","-")</f>
        <v>FIGYELEM! Tartsa be a megjelölt karakterszámot!</v>
      </c>
    </row>
    <row r="35" spans="1:66" ht="14.1" customHeight="1" x14ac:dyDescent="0.2">
      <c r="F35" s="311"/>
      <c r="G35" s="311"/>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477"/>
      <c r="AT35" s="478"/>
      <c r="AU35" s="479"/>
    </row>
    <row r="36" spans="1:66" ht="14.1" customHeight="1" x14ac:dyDescent="0.2">
      <c r="A36" s="405" t="s">
        <v>365</v>
      </c>
      <c r="B36" s="405"/>
      <c r="C36" s="405"/>
      <c r="D36" s="412" t="s">
        <v>226</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412"/>
      <c r="AS36" s="477"/>
      <c r="AT36" s="478"/>
      <c r="AU36" s="479"/>
    </row>
    <row r="37" spans="1:66" ht="120" customHeight="1" x14ac:dyDescent="0.2">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480"/>
      <c r="AT37" s="481"/>
      <c r="AU37" s="482"/>
    </row>
    <row r="38" spans="1:66" ht="120" customHeight="1" x14ac:dyDescent="0.2">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row>
    <row r="39" spans="1:66" ht="120" customHeight="1" x14ac:dyDescent="0.2">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row>
    <row r="40" spans="1:66" ht="24.95" customHeight="1" x14ac:dyDescent="0.2">
      <c r="C40" s="39"/>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row>
    <row r="41" spans="1:66" ht="27.95" customHeight="1" x14ac:dyDescent="0.2">
      <c r="D41" s="511" t="s">
        <v>58</v>
      </c>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c r="AM41" s="511"/>
      <c r="AN41" s="511"/>
      <c r="AO41" s="511"/>
      <c r="AP41" s="511"/>
      <c r="AQ41" s="511"/>
      <c r="AR41" s="511"/>
      <c r="AS41" s="319"/>
      <c r="AT41" s="319"/>
      <c r="AU41" s="319"/>
    </row>
    <row r="42" spans="1:66" ht="14.1" customHeight="1" x14ac:dyDescent="0.2">
      <c r="D42" s="438" t="s">
        <v>76</v>
      </c>
      <c r="E42" s="439"/>
      <c r="F42" s="439"/>
      <c r="G42" s="439"/>
      <c r="H42" s="440"/>
      <c r="I42" s="487" t="s">
        <v>791</v>
      </c>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9"/>
      <c r="AS42" s="154"/>
      <c r="AT42" s="154"/>
      <c r="AU42" s="154"/>
    </row>
    <row r="43" spans="1:66" ht="14.1" customHeight="1" x14ac:dyDescent="0.2">
      <c r="D43" s="502">
        <f>'Jelenléti ív'!BB22</f>
        <v>42132</v>
      </c>
      <c r="E43" s="503"/>
      <c r="F43" s="503"/>
      <c r="G43" s="503"/>
      <c r="H43" s="504"/>
      <c r="I43" s="442" t="s">
        <v>1014</v>
      </c>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4"/>
      <c r="AS43" s="337"/>
      <c r="AT43" s="337"/>
      <c r="AU43" s="337"/>
    </row>
    <row r="44" spans="1:66" ht="14.1" customHeight="1" x14ac:dyDescent="0.2">
      <c r="D44" s="505"/>
      <c r="E44" s="506"/>
      <c r="F44" s="506"/>
      <c r="G44" s="506"/>
      <c r="H44" s="507"/>
      <c r="I44" s="483" t="s">
        <v>792</v>
      </c>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5"/>
      <c r="AS44" s="154"/>
      <c r="AT44" s="154"/>
      <c r="AU44" s="154"/>
    </row>
    <row r="45" spans="1:66" ht="14.1" customHeight="1" x14ac:dyDescent="0.2">
      <c r="D45" s="508"/>
      <c r="E45" s="509"/>
      <c r="F45" s="509"/>
      <c r="G45" s="509"/>
      <c r="H45" s="510"/>
      <c r="I45" s="442" t="s">
        <v>1015</v>
      </c>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4"/>
      <c r="AS45" s="337"/>
      <c r="AT45" s="337"/>
      <c r="AU45" s="337"/>
    </row>
    <row r="46" spans="1:66" ht="27.95" customHeight="1" x14ac:dyDescent="0.2">
      <c r="D46" s="464" t="s">
        <v>73</v>
      </c>
      <c r="E46" s="465"/>
      <c r="F46" s="465"/>
      <c r="G46" s="465"/>
      <c r="H46" s="466"/>
      <c r="I46" s="483" t="s">
        <v>270</v>
      </c>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3"/>
      <c r="AS46" s="303" t="s">
        <v>815</v>
      </c>
      <c r="AT46" s="303" t="s">
        <v>248</v>
      </c>
      <c r="AU46" s="303"/>
    </row>
    <row r="47" spans="1:66" ht="14.1" customHeight="1" x14ac:dyDescent="0.2">
      <c r="D47" s="467"/>
      <c r="E47" s="468"/>
      <c r="F47" s="468"/>
      <c r="G47" s="468"/>
      <c r="H47" s="469"/>
      <c r="I47" s="490" t="s">
        <v>1016</v>
      </c>
      <c r="J47" s="491"/>
      <c r="K47" s="491"/>
      <c r="L47" s="491"/>
      <c r="M47" s="491"/>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1"/>
      <c r="AO47" s="491"/>
      <c r="AP47" s="491"/>
      <c r="AQ47" s="491"/>
      <c r="AR47" s="492"/>
      <c r="AS47" s="518"/>
      <c r="AT47" s="515"/>
      <c r="AU47" s="155"/>
    </row>
    <row r="48" spans="1:66" ht="14.1" customHeight="1" x14ac:dyDescent="0.2">
      <c r="D48" s="467"/>
      <c r="E48" s="468"/>
      <c r="F48" s="468"/>
      <c r="G48" s="468"/>
      <c r="H48" s="469"/>
      <c r="I48" s="493"/>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494"/>
      <c r="AH48" s="494"/>
      <c r="AI48" s="494"/>
      <c r="AJ48" s="494"/>
      <c r="AK48" s="494"/>
      <c r="AL48" s="494"/>
      <c r="AM48" s="494"/>
      <c r="AN48" s="494"/>
      <c r="AO48" s="494"/>
      <c r="AP48" s="494"/>
      <c r="AQ48" s="494"/>
      <c r="AR48" s="495"/>
      <c r="AS48" s="518"/>
      <c r="AT48" s="516"/>
      <c r="AU48" s="155"/>
      <c r="BL48" s="139" t="s">
        <v>809</v>
      </c>
      <c r="BM48" s="139">
        <v>1</v>
      </c>
      <c r="BN48" s="139" t="s">
        <v>806</v>
      </c>
    </row>
    <row r="49" spans="4:65" ht="14.1" customHeight="1" x14ac:dyDescent="0.2">
      <c r="D49" s="467"/>
      <c r="E49" s="468"/>
      <c r="F49" s="468"/>
      <c r="G49" s="468"/>
      <c r="H49" s="469"/>
      <c r="I49" s="493"/>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c r="AK49" s="494"/>
      <c r="AL49" s="494"/>
      <c r="AM49" s="494"/>
      <c r="AN49" s="494"/>
      <c r="AO49" s="494"/>
      <c r="AP49" s="494"/>
      <c r="AQ49" s="494"/>
      <c r="AR49" s="495"/>
      <c r="AS49" s="518"/>
      <c r="AT49" s="516"/>
      <c r="AU49" s="155"/>
    </row>
    <row r="50" spans="4:65" ht="14.1" customHeight="1" x14ac:dyDescent="0.2">
      <c r="D50" s="467"/>
      <c r="E50" s="468"/>
      <c r="F50" s="468"/>
      <c r="G50" s="468"/>
      <c r="H50" s="469"/>
      <c r="I50" s="493"/>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494"/>
      <c r="AK50" s="494"/>
      <c r="AL50" s="494"/>
      <c r="AM50" s="494"/>
      <c r="AN50" s="494"/>
      <c r="AO50" s="494"/>
      <c r="AP50" s="494"/>
      <c r="AQ50" s="494"/>
      <c r="AR50" s="495"/>
      <c r="AS50" s="518"/>
      <c r="AT50" s="516"/>
      <c r="AU50" s="155"/>
    </row>
    <row r="51" spans="4:65" ht="14.1" customHeight="1" x14ac:dyDescent="0.2">
      <c r="D51" s="467"/>
      <c r="E51" s="468"/>
      <c r="F51" s="468"/>
      <c r="G51" s="468"/>
      <c r="H51" s="469"/>
      <c r="I51" s="493"/>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5"/>
      <c r="AS51" s="518"/>
      <c r="AT51" s="516"/>
      <c r="AU51" s="155"/>
    </row>
    <row r="52" spans="4:65" ht="14.1" customHeight="1" x14ac:dyDescent="0.2">
      <c r="D52" s="467"/>
      <c r="E52" s="468"/>
      <c r="F52" s="468"/>
      <c r="G52" s="468"/>
      <c r="H52" s="469"/>
      <c r="I52" s="493"/>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494"/>
      <c r="AP52" s="494"/>
      <c r="AQ52" s="494"/>
      <c r="AR52" s="495"/>
      <c r="AS52" s="518"/>
      <c r="AT52" s="516"/>
      <c r="AU52" s="155"/>
    </row>
    <row r="53" spans="4:65" ht="14.1" customHeight="1" x14ac:dyDescent="0.2">
      <c r="D53" s="467"/>
      <c r="E53" s="468"/>
      <c r="F53" s="468"/>
      <c r="G53" s="468"/>
      <c r="H53" s="469"/>
      <c r="I53" s="496"/>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498"/>
      <c r="AS53" s="518"/>
      <c r="AT53" s="517"/>
      <c r="AU53" s="155"/>
      <c r="AV53" s="140">
        <f>LEN(I47)</f>
        <v>695</v>
      </c>
      <c r="AW53" s="140" t="s">
        <v>64</v>
      </c>
      <c r="AX53" s="141">
        <v>700</v>
      </c>
      <c r="AY53" s="140" t="s">
        <v>63</v>
      </c>
      <c r="AZ53" s="3" t="str">
        <f>IF(AV53&gt;AX53,"FIGYELEM! Tartsa be a megjelölt karakterszámot!","-")</f>
        <v>-</v>
      </c>
    </row>
    <row r="54" spans="4:65" ht="26.1" customHeight="1" x14ac:dyDescent="0.2">
      <c r="D54" s="467"/>
      <c r="E54" s="468"/>
      <c r="F54" s="468"/>
      <c r="G54" s="468"/>
      <c r="H54" s="469"/>
      <c r="I54" s="486" t="s">
        <v>8</v>
      </c>
      <c r="J54" s="499"/>
      <c r="K54" s="499"/>
      <c r="L54" s="499"/>
      <c r="M54" s="499"/>
      <c r="N54" s="499"/>
      <c r="O54" s="499"/>
      <c r="P54" s="499"/>
      <c r="Q54" s="499"/>
      <c r="R54" s="499"/>
      <c r="S54" s="499"/>
      <c r="T54" s="499"/>
      <c r="U54" s="499"/>
      <c r="V54" s="499"/>
      <c r="W54" s="499"/>
      <c r="X54" s="499"/>
      <c r="Y54" s="443" t="s">
        <v>735</v>
      </c>
      <c r="Z54" s="500"/>
      <c r="AA54" s="500"/>
      <c r="AB54" s="500"/>
      <c r="AC54" s="500"/>
      <c r="AD54" s="500"/>
      <c r="AE54" s="500"/>
      <c r="AF54" s="500"/>
      <c r="AG54" s="500"/>
      <c r="AH54" s="500"/>
      <c r="AI54" s="500"/>
      <c r="AJ54" s="500"/>
      <c r="AK54" s="500"/>
      <c r="AL54" s="500"/>
      <c r="AM54" s="500"/>
      <c r="AN54" s="500"/>
      <c r="AO54" s="500"/>
      <c r="AP54" s="500"/>
      <c r="AQ54" s="500"/>
      <c r="AR54" s="501"/>
      <c r="AS54" s="147">
        <f t="shared" ref="AS54:AS59" si="0">IF(Y54=BM54,1,0)</f>
        <v>1</v>
      </c>
      <c r="AT54" s="143"/>
      <c r="AU54" s="156"/>
      <c r="AZ54" s="3" t="str">
        <f t="shared" ref="AZ54:AZ59" si="1">IF(Y54=BM54,"FIGYELEM! Fejtse ki A részt vevő diákok tevékenységének bemutatása c. mezőben és csatoljon fényképet a tevékenységről!","-")</f>
        <v>FIGYELEM! Fejtse ki A részt vevő diákok tevékenységének bemutatása c. mezőben és csatoljon fényképet a tevékenységről!</v>
      </c>
      <c r="BL54" s="140" t="s">
        <v>745</v>
      </c>
      <c r="BM54" s="140" t="s">
        <v>735</v>
      </c>
    </row>
    <row r="55" spans="4:65" ht="26.1" customHeight="1" x14ac:dyDescent="0.2">
      <c r="D55" s="467"/>
      <c r="E55" s="468"/>
      <c r="F55" s="468"/>
      <c r="G55" s="468"/>
      <c r="H55" s="469"/>
      <c r="I55" s="486" t="s">
        <v>9</v>
      </c>
      <c r="J55" s="486"/>
      <c r="K55" s="486"/>
      <c r="L55" s="486"/>
      <c r="M55" s="486"/>
      <c r="N55" s="486"/>
      <c r="O55" s="486"/>
      <c r="P55" s="486"/>
      <c r="Q55" s="486"/>
      <c r="R55" s="486"/>
      <c r="S55" s="486"/>
      <c r="T55" s="486"/>
      <c r="U55" s="486"/>
      <c r="V55" s="486"/>
      <c r="W55" s="486"/>
      <c r="X55" s="486"/>
      <c r="Y55" s="442" t="s">
        <v>736</v>
      </c>
      <c r="Z55" s="443"/>
      <c r="AA55" s="443"/>
      <c r="AB55" s="443"/>
      <c r="AC55" s="443"/>
      <c r="AD55" s="443"/>
      <c r="AE55" s="443"/>
      <c r="AF55" s="443"/>
      <c r="AG55" s="443"/>
      <c r="AH55" s="443"/>
      <c r="AI55" s="443"/>
      <c r="AJ55" s="443"/>
      <c r="AK55" s="443"/>
      <c r="AL55" s="443"/>
      <c r="AM55" s="443"/>
      <c r="AN55" s="443"/>
      <c r="AO55" s="443"/>
      <c r="AP55" s="443"/>
      <c r="AQ55" s="443"/>
      <c r="AR55" s="444"/>
      <c r="AS55" s="147">
        <f t="shared" si="0"/>
        <v>1</v>
      </c>
      <c r="AT55" s="143"/>
      <c r="AU55" s="156"/>
      <c r="AZ55" s="3" t="str">
        <f t="shared" si="1"/>
        <v>FIGYELEM! Fejtse ki A részt vevő diákok tevékenységének bemutatása c. mezőben és csatoljon fényképet a tevékenységről!</v>
      </c>
      <c r="BL55" s="140" t="s">
        <v>737</v>
      </c>
      <c r="BM55" s="140" t="s">
        <v>736</v>
      </c>
    </row>
    <row r="56" spans="4:65" ht="26.1" customHeight="1" x14ac:dyDescent="0.2">
      <c r="D56" s="467"/>
      <c r="E56" s="468"/>
      <c r="F56" s="468"/>
      <c r="G56" s="468"/>
      <c r="H56" s="469"/>
      <c r="I56" s="486" t="s">
        <v>10</v>
      </c>
      <c r="J56" s="486"/>
      <c r="K56" s="486"/>
      <c r="L56" s="486"/>
      <c r="M56" s="486"/>
      <c r="N56" s="486"/>
      <c r="O56" s="486"/>
      <c r="P56" s="486"/>
      <c r="Q56" s="486"/>
      <c r="R56" s="486"/>
      <c r="S56" s="486"/>
      <c r="T56" s="486"/>
      <c r="U56" s="486"/>
      <c r="V56" s="486"/>
      <c r="W56" s="486"/>
      <c r="X56" s="486"/>
      <c r="Y56" s="442" t="s">
        <v>739</v>
      </c>
      <c r="Z56" s="443"/>
      <c r="AA56" s="443"/>
      <c r="AB56" s="443"/>
      <c r="AC56" s="443"/>
      <c r="AD56" s="443"/>
      <c r="AE56" s="443"/>
      <c r="AF56" s="443"/>
      <c r="AG56" s="443"/>
      <c r="AH56" s="443"/>
      <c r="AI56" s="443"/>
      <c r="AJ56" s="443"/>
      <c r="AK56" s="443"/>
      <c r="AL56" s="443"/>
      <c r="AM56" s="443"/>
      <c r="AN56" s="443"/>
      <c r="AO56" s="443"/>
      <c r="AP56" s="443"/>
      <c r="AQ56" s="443"/>
      <c r="AR56" s="444"/>
      <c r="AS56" s="147">
        <f t="shared" si="0"/>
        <v>1</v>
      </c>
      <c r="AT56" s="143"/>
      <c r="AU56" s="156"/>
      <c r="AZ56" s="3" t="str">
        <f t="shared" si="1"/>
        <v>FIGYELEM! Fejtse ki A részt vevő diákok tevékenységének bemutatása c. mezőben és csatoljon fényképet a tevékenységről!</v>
      </c>
      <c r="BL56" s="140" t="s">
        <v>738</v>
      </c>
      <c r="BM56" s="140" t="s">
        <v>739</v>
      </c>
    </row>
    <row r="57" spans="4:65" ht="26.1" customHeight="1" x14ac:dyDescent="0.2">
      <c r="D57" s="467"/>
      <c r="E57" s="468"/>
      <c r="F57" s="468"/>
      <c r="G57" s="468"/>
      <c r="H57" s="469"/>
      <c r="I57" s="486" t="s">
        <v>12</v>
      </c>
      <c r="J57" s="486"/>
      <c r="K57" s="486"/>
      <c r="L57" s="486"/>
      <c r="M57" s="486"/>
      <c r="N57" s="486"/>
      <c r="O57" s="486"/>
      <c r="P57" s="486"/>
      <c r="Q57" s="486"/>
      <c r="R57" s="486"/>
      <c r="S57" s="486"/>
      <c r="T57" s="486"/>
      <c r="U57" s="486"/>
      <c r="V57" s="486"/>
      <c r="W57" s="486"/>
      <c r="X57" s="486"/>
      <c r="Y57" s="442" t="s">
        <v>740</v>
      </c>
      <c r="Z57" s="443"/>
      <c r="AA57" s="443"/>
      <c r="AB57" s="443"/>
      <c r="AC57" s="443"/>
      <c r="AD57" s="443"/>
      <c r="AE57" s="443"/>
      <c r="AF57" s="443"/>
      <c r="AG57" s="443"/>
      <c r="AH57" s="443"/>
      <c r="AI57" s="443"/>
      <c r="AJ57" s="443"/>
      <c r="AK57" s="443"/>
      <c r="AL57" s="443"/>
      <c r="AM57" s="443"/>
      <c r="AN57" s="443"/>
      <c r="AO57" s="443"/>
      <c r="AP57" s="443"/>
      <c r="AQ57" s="443"/>
      <c r="AR57" s="444"/>
      <c r="AS57" s="147">
        <f t="shared" si="0"/>
        <v>1</v>
      </c>
      <c r="AT57" s="143"/>
      <c r="AU57" s="156"/>
      <c r="AZ57" s="3" t="str">
        <f t="shared" si="1"/>
        <v>FIGYELEM! Fejtse ki A részt vevő diákok tevékenységének bemutatása c. mezőben és csatoljon fényképet a tevékenységről!</v>
      </c>
      <c r="BL57" s="140" t="s">
        <v>741</v>
      </c>
      <c r="BM57" s="140" t="s">
        <v>740</v>
      </c>
    </row>
    <row r="58" spans="4:65" ht="26.1" customHeight="1" x14ac:dyDescent="0.2">
      <c r="D58" s="467"/>
      <c r="E58" s="468"/>
      <c r="F58" s="468"/>
      <c r="G58" s="468"/>
      <c r="H58" s="469"/>
      <c r="I58" s="486" t="s">
        <v>734</v>
      </c>
      <c r="J58" s="486"/>
      <c r="K58" s="486"/>
      <c r="L58" s="486"/>
      <c r="M58" s="486"/>
      <c r="N58" s="486"/>
      <c r="O58" s="486"/>
      <c r="P58" s="486"/>
      <c r="Q58" s="486"/>
      <c r="R58" s="486"/>
      <c r="S58" s="486"/>
      <c r="T58" s="486"/>
      <c r="U58" s="486"/>
      <c r="V58" s="486"/>
      <c r="W58" s="486"/>
      <c r="X58" s="486"/>
      <c r="Y58" s="442" t="s">
        <v>743</v>
      </c>
      <c r="Z58" s="443"/>
      <c r="AA58" s="443"/>
      <c r="AB58" s="443"/>
      <c r="AC58" s="443"/>
      <c r="AD58" s="443"/>
      <c r="AE58" s="443"/>
      <c r="AF58" s="443"/>
      <c r="AG58" s="443"/>
      <c r="AH58" s="443"/>
      <c r="AI58" s="443"/>
      <c r="AJ58" s="443"/>
      <c r="AK58" s="443"/>
      <c r="AL58" s="443"/>
      <c r="AM58" s="443"/>
      <c r="AN58" s="443"/>
      <c r="AO58" s="443"/>
      <c r="AP58" s="443"/>
      <c r="AQ58" s="443"/>
      <c r="AR58" s="444"/>
      <c r="AS58" s="147">
        <f t="shared" si="0"/>
        <v>1</v>
      </c>
      <c r="AT58" s="143"/>
      <c r="AU58" s="156"/>
      <c r="AZ58" s="3" t="str">
        <f t="shared" si="1"/>
        <v>FIGYELEM! Fejtse ki A részt vevő diákok tevékenységének bemutatása c. mezőben és csatoljon fényképet a tevékenységről!</v>
      </c>
      <c r="BL58" s="140" t="s">
        <v>742</v>
      </c>
      <c r="BM58" s="140" t="s">
        <v>743</v>
      </c>
    </row>
    <row r="59" spans="4:65" ht="26.1" customHeight="1" x14ac:dyDescent="0.2">
      <c r="D59" s="467"/>
      <c r="E59" s="468"/>
      <c r="F59" s="468"/>
      <c r="G59" s="468"/>
      <c r="H59" s="469"/>
      <c r="I59" s="486" t="s">
        <v>11</v>
      </c>
      <c r="J59" s="486"/>
      <c r="K59" s="486"/>
      <c r="L59" s="486"/>
      <c r="M59" s="486"/>
      <c r="N59" s="486"/>
      <c r="O59" s="486"/>
      <c r="P59" s="486"/>
      <c r="Q59" s="486"/>
      <c r="R59" s="486"/>
      <c r="S59" s="486"/>
      <c r="T59" s="486"/>
      <c r="U59" s="486"/>
      <c r="V59" s="486"/>
      <c r="W59" s="486"/>
      <c r="X59" s="486"/>
      <c r="Y59" s="442" t="s">
        <v>744</v>
      </c>
      <c r="Z59" s="443"/>
      <c r="AA59" s="443"/>
      <c r="AB59" s="443"/>
      <c r="AC59" s="443"/>
      <c r="AD59" s="443"/>
      <c r="AE59" s="443"/>
      <c r="AF59" s="443"/>
      <c r="AG59" s="443"/>
      <c r="AH59" s="443"/>
      <c r="AI59" s="443"/>
      <c r="AJ59" s="443"/>
      <c r="AK59" s="443"/>
      <c r="AL59" s="443"/>
      <c r="AM59" s="443"/>
      <c r="AN59" s="443"/>
      <c r="AO59" s="443"/>
      <c r="AP59" s="443"/>
      <c r="AQ59" s="443"/>
      <c r="AR59" s="444"/>
      <c r="AS59" s="147">
        <f t="shared" si="0"/>
        <v>0</v>
      </c>
      <c r="AT59" s="143"/>
      <c r="AU59" s="156"/>
      <c r="AZ59" s="3" t="str">
        <f t="shared" si="1"/>
        <v>-</v>
      </c>
      <c r="BL59" s="140" t="s">
        <v>744</v>
      </c>
      <c r="BM59" s="140" t="s">
        <v>746</v>
      </c>
    </row>
    <row r="60" spans="4:65" ht="69.95" customHeight="1" x14ac:dyDescent="0.2">
      <c r="D60" s="467"/>
      <c r="E60" s="468"/>
      <c r="F60" s="468"/>
      <c r="G60" s="468"/>
      <c r="H60" s="469"/>
      <c r="I60" s="459" t="s">
        <v>871</v>
      </c>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461"/>
      <c r="AS60" s="322"/>
      <c r="AT60" s="322"/>
      <c r="AU60" s="322"/>
    </row>
    <row r="61" spans="4:65" ht="14.1" customHeight="1" x14ac:dyDescent="0.2">
      <c r="D61" s="467"/>
      <c r="E61" s="468"/>
      <c r="F61" s="468"/>
      <c r="G61" s="468"/>
      <c r="H61" s="469"/>
      <c r="I61" s="111"/>
      <c r="J61" s="407" t="s">
        <v>132</v>
      </c>
      <c r="K61" s="407"/>
      <c r="L61" s="407"/>
      <c r="M61" s="407"/>
      <c r="N61" s="407"/>
      <c r="O61" s="407"/>
      <c r="P61" s="407"/>
      <c r="Q61" s="407"/>
      <c r="R61" s="410" t="s">
        <v>134</v>
      </c>
      <c r="S61" s="376"/>
      <c r="T61" s="376"/>
      <c r="U61" s="376"/>
      <c r="V61" s="376"/>
      <c r="W61" s="377"/>
      <c r="X61" s="120"/>
      <c r="Y61" s="410" t="s">
        <v>133</v>
      </c>
      <c r="Z61" s="376"/>
      <c r="AA61" s="376"/>
      <c r="AB61" s="376"/>
      <c r="AC61" s="376"/>
      <c r="AD61" s="376"/>
      <c r="AE61" s="376"/>
      <c r="AF61" s="376"/>
      <c r="AG61" s="376"/>
      <c r="AH61" s="376"/>
      <c r="AI61" s="376"/>
      <c r="AJ61" s="376"/>
      <c r="AK61" s="376"/>
      <c r="AL61" s="376"/>
      <c r="AM61" s="376"/>
      <c r="AN61" s="376"/>
      <c r="AO61" s="376"/>
      <c r="AP61" s="376"/>
      <c r="AQ61" s="376"/>
      <c r="AR61" s="377"/>
      <c r="AS61" s="322" t="s">
        <v>815</v>
      </c>
      <c r="AT61" s="322"/>
      <c r="AU61" s="322"/>
    </row>
    <row r="62" spans="4:65" ht="14.1" customHeight="1" x14ac:dyDescent="0.2">
      <c r="D62" s="467"/>
      <c r="E62" s="468"/>
      <c r="F62" s="468"/>
      <c r="G62" s="468"/>
      <c r="H62" s="469"/>
      <c r="I62" s="111" t="s">
        <v>748</v>
      </c>
      <c r="J62" s="408" t="str">
        <f>CONCATENATE('2.'!$D$8,'2.'!$I$8,'2.'!$J$8,"-")</f>
        <v>HAT-14-01-0380-</v>
      </c>
      <c r="K62" s="408"/>
      <c r="L62" s="408"/>
      <c r="M62" s="408"/>
      <c r="N62" s="408"/>
      <c r="O62" s="408"/>
      <c r="P62" s="408"/>
      <c r="Q62" s="408"/>
      <c r="R62" s="428" t="s">
        <v>1017</v>
      </c>
      <c r="S62" s="429"/>
      <c r="T62" s="429"/>
      <c r="U62" s="429"/>
      <c r="V62" s="429"/>
      <c r="W62" s="473"/>
      <c r="X62" s="109" t="s">
        <v>129</v>
      </c>
      <c r="Y62" s="462" t="s">
        <v>1024</v>
      </c>
      <c r="Z62" s="462"/>
      <c r="AA62" s="462"/>
      <c r="AB62" s="462"/>
      <c r="AC62" s="462"/>
      <c r="AD62" s="462"/>
      <c r="AE62" s="462"/>
      <c r="AF62" s="462"/>
      <c r="AG62" s="462"/>
      <c r="AH62" s="462"/>
      <c r="AI62" s="462"/>
      <c r="AJ62" s="462"/>
      <c r="AK62" s="462"/>
      <c r="AL62" s="462"/>
      <c r="AM62" s="462"/>
      <c r="AN62" s="462"/>
      <c r="AO62" s="462"/>
      <c r="AP62" s="462"/>
      <c r="AQ62" s="462"/>
      <c r="AR62" s="463"/>
      <c r="AS62" s="318">
        <f>IF(R62&gt;0,1,0)</f>
        <v>1</v>
      </c>
      <c r="AT62" s="321"/>
      <c r="AU62" s="322"/>
    </row>
    <row r="63" spans="4:65" ht="14.1" customHeight="1" x14ac:dyDescent="0.2">
      <c r="D63" s="467"/>
      <c r="E63" s="468"/>
      <c r="F63" s="468"/>
      <c r="G63" s="468"/>
      <c r="H63" s="469"/>
      <c r="I63" s="111" t="s">
        <v>749</v>
      </c>
      <c r="J63" s="408" t="str">
        <f>CONCATENATE('2.'!$D$8,'2.'!$I$8,'2.'!$J$8,"-")</f>
        <v>HAT-14-01-0380-</v>
      </c>
      <c r="K63" s="408"/>
      <c r="L63" s="408"/>
      <c r="M63" s="408"/>
      <c r="N63" s="408"/>
      <c r="O63" s="408"/>
      <c r="P63" s="408"/>
      <c r="Q63" s="408"/>
      <c r="R63" s="428" t="s">
        <v>1018</v>
      </c>
      <c r="S63" s="429"/>
      <c r="T63" s="429"/>
      <c r="U63" s="429"/>
      <c r="V63" s="429"/>
      <c r="W63" s="473"/>
      <c r="X63" s="109" t="s">
        <v>129</v>
      </c>
      <c r="Y63" s="462" t="s">
        <v>1025</v>
      </c>
      <c r="Z63" s="462"/>
      <c r="AA63" s="462"/>
      <c r="AB63" s="462"/>
      <c r="AC63" s="462"/>
      <c r="AD63" s="462"/>
      <c r="AE63" s="462"/>
      <c r="AF63" s="462"/>
      <c r="AG63" s="462"/>
      <c r="AH63" s="462"/>
      <c r="AI63" s="462"/>
      <c r="AJ63" s="462"/>
      <c r="AK63" s="462"/>
      <c r="AL63" s="462"/>
      <c r="AM63" s="462"/>
      <c r="AN63" s="462"/>
      <c r="AO63" s="462"/>
      <c r="AP63" s="462"/>
      <c r="AQ63" s="462"/>
      <c r="AR63" s="463"/>
      <c r="AS63" s="318">
        <f t="shared" ref="AS63:AS68" si="2">IF(R63&gt;0,1,0)</f>
        <v>1</v>
      </c>
      <c r="AT63" s="321"/>
      <c r="AU63" s="322"/>
    </row>
    <row r="64" spans="4:65" ht="14.1" customHeight="1" x14ac:dyDescent="0.2">
      <c r="D64" s="467"/>
      <c r="E64" s="468"/>
      <c r="F64" s="468"/>
      <c r="G64" s="468"/>
      <c r="H64" s="469"/>
      <c r="I64" s="111" t="s">
        <v>750</v>
      </c>
      <c r="J64" s="408" t="str">
        <f>CONCATENATE('2.'!$D$8,'2.'!$I$8,'2.'!$J$8,"-")</f>
        <v>HAT-14-01-0380-</v>
      </c>
      <c r="K64" s="408"/>
      <c r="L64" s="408"/>
      <c r="M64" s="408"/>
      <c r="N64" s="408"/>
      <c r="O64" s="408"/>
      <c r="P64" s="408"/>
      <c r="Q64" s="408"/>
      <c r="R64" s="428" t="s">
        <v>1019</v>
      </c>
      <c r="S64" s="429"/>
      <c r="T64" s="429"/>
      <c r="U64" s="429"/>
      <c r="V64" s="429"/>
      <c r="W64" s="473"/>
      <c r="X64" s="109" t="s">
        <v>129</v>
      </c>
      <c r="Y64" s="462" t="s">
        <v>1024</v>
      </c>
      <c r="Z64" s="462"/>
      <c r="AA64" s="462"/>
      <c r="AB64" s="462"/>
      <c r="AC64" s="462"/>
      <c r="AD64" s="462"/>
      <c r="AE64" s="462"/>
      <c r="AF64" s="462"/>
      <c r="AG64" s="462"/>
      <c r="AH64" s="462"/>
      <c r="AI64" s="462"/>
      <c r="AJ64" s="462"/>
      <c r="AK64" s="462"/>
      <c r="AL64" s="462"/>
      <c r="AM64" s="462"/>
      <c r="AN64" s="462"/>
      <c r="AO64" s="462"/>
      <c r="AP64" s="462"/>
      <c r="AQ64" s="462"/>
      <c r="AR64" s="463"/>
      <c r="AS64" s="318">
        <f t="shared" si="2"/>
        <v>1</v>
      </c>
      <c r="AT64" s="321"/>
      <c r="AU64" s="322"/>
    </row>
    <row r="65" spans="4:52" ht="14.1" customHeight="1" x14ac:dyDescent="0.2">
      <c r="D65" s="467"/>
      <c r="E65" s="468"/>
      <c r="F65" s="468"/>
      <c r="G65" s="468"/>
      <c r="H65" s="469"/>
      <c r="I65" s="111" t="s">
        <v>751</v>
      </c>
      <c r="J65" s="408" t="str">
        <f>CONCATENATE('2.'!$D$8,'2.'!$I$8,'2.'!$J$8,"-")</f>
        <v>HAT-14-01-0380-</v>
      </c>
      <c r="K65" s="408"/>
      <c r="L65" s="408"/>
      <c r="M65" s="408"/>
      <c r="N65" s="408"/>
      <c r="O65" s="408"/>
      <c r="P65" s="408"/>
      <c r="Q65" s="408"/>
      <c r="R65" s="428" t="s">
        <v>1020</v>
      </c>
      <c r="S65" s="429"/>
      <c r="T65" s="429"/>
      <c r="U65" s="429"/>
      <c r="V65" s="429"/>
      <c r="W65" s="473"/>
      <c r="X65" s="109" t="s">
        <v>129</v>
      </c>
      <c r="Y65" s="462" t="s">
        <v>1024</v>
      </c>
      <c r="Z65" s="462"/>
      <c r="AA65" s="462"/>
      <c r="AB65" s="462"/>
      <c r="AC65" s="462"/>
      <c r="AD65" s="462"/>
      <c r="AE65" s="462"/>
      <c r="AF65" s="462"/>
      <c r="AG65" s="462"/>
      <c r="AH65" s="462"/>
      <c r="AI65" s="462"/>
      <c r="AJ65" s="462"/>
      <c r="AK65" s="462"/>
      <c r="AL65" s="462"/>
      <c r="AM65" s="462"/>
      <c r="AN65" s="462"/>
      <c r="AO65" s="462"/>
      <c r="AP65" s="462"/>
      <c r="AQ65" s="462"/>
      <c r="AR65" s="463"/>
      <c r="AS65" s="318">
        <f t="shared" si="2"/>
        <v>1</v>
      </c>
      <c r="AT65" s="321"/>
      <c r="AU65" s="322"/>
    </row>
    <row r="66" spans="4:52" ht="14.1" customHeight="1" x14ac:dyDescent="0.2">
      <c r="D66" s="467"/>
      <c r="E66" s="468"/>
      <c r="F66" s="468"/>
      <c r="G66" s="468"/>
      <c r="H66" s="469"/>
      <c r="I66" s="111" t="s">
        <v>752</v>
      </c>
      <c r="J66" s="408" t="str">
        <f>CONCATENATE('2.'!$D$8,'2.'!$I$8,'2.'!$J$8,"-")</f>
        <v>HAT-14-01-0380-</v>
      </c>
      <c r="K66" s="408"/>
      <c r="L66" s="408"/>
      <c r="M66" s="408"/>
      <c r="N66" s="408"/>
      <c r="O66" s="408"/>
      <c r="P66" s="408"/>
      <c r="Q66" s="408"/>
      <c r="R66" s="428" t="s">
        <v>1021</v>
      </c>
      <c r="S66" s="429"/>
      <c r="T66" s="429"/>
      <c r="U66" s="429"/>
      <c r="V66" s="429"/>
      <c r="W66" s="473"/>
      <c r="X66" s="109" t="s">
        <v>129</v>
      </c>
      <c r="Y66" s="462" t="s">
        <v>1026</v>
      </c>
      <c r="Z66" s="462"/>
      <c r="AA66" s="462"/>
      <c r="AB66" s="462"/>
      <c r="AC66" s="462"/>
      <c r="AD66" s="462"/>
      <c r="AE66" s="462"/>
      <c r="AF66" s="462"/>
      <c r="AG66" s="462"/>
      <c r="AH66" s="462"/>
      <c r="AI66" s="462"/>
      <c r="AJ66" s="462"/>
      <c r="AK66" s="462"/>
      <c r="AL66" s="462"/>
      <c r="AM66" s="462"/>
      <c r="AN66" s="462"/>
      <c r="AO66" s="462"/>
      <c r="AP66" s="462"/>
      <c r="AQ66" s="462"/>
      <c r="AR66" s="463"/>
      <c r="AS66" s="318">
        <f t="shared" si="2"/>
        <v>1</v>
      </c>
      <c r="AT66" s="321"/>
      <c r="AU66" s="322"/>
    </row>
    <row r="67" spans="4:52" ht="14.1" customHeight="1" x14ac:dyDescent="0.2">
      <c r="D67" s="467"/>
      <c r="E67" s="468"/>
      <c r="F67" s="468"/>
      <c r="G67" s="468"/>
      <c r="H67" s="469"/>
      <c r="I67" s="111" t="s">
        <v>753</v>
      </c>
      <c r="J67" s="408" t="str">
        <f>CONCATENATE('2.'!$D$8,'2.'!$I$8,'2.'!$J$8,"-")</f>
        <v>HAT-14-01-0380-</v>
      </c>
      <c r="K67" s="408"/>
      <c r="L67" s="408"/>
      <c r="M67" s="408"/>
      <c r="N67" s="408"/>
      <c r="O67" s="408"/>
      <c r="P67" s="408"/>
      <c r="Q67" s="408"/>
      <c r="R67" s="428" t="s">
        <v>1022</v>
      </c>
      <c r="S67" s="429"/>
      <c r="T67" s="429"/>
      <c r="U67" s="429"/>
      <c r="V67" s="429"/>
      <c r="W67" s="473"/>
      <c r="X67" s="109" t="s">
        <v>129</v>
      </c>
      <c r="Y67" s="462" t="s">
        <v>1027</v>
      </c>
      <c r="Z67" s="462"/>
      <c r="AA67" s="462"/>
      <c r="AB67" s="462"/>
      <c r="AC67" s="462"/>
      <c r="AD67" s="462"/>
      <c r="AE67" s="462"/>
      <c r="AF67" s="462"/>
      <c r="AG67" s="462"/>
      <c r="AH67" s="462"/>
      <c r="AI67" s="462"/>
      <c r="AJ67" s="462"/>
      <c r="AK67" s="462"/>
      <c r="AL67" s="462"/>
      <c r="AM67" s="462"/>
      <c r="AN67" s="462"/>
      <c r="AO67" s="462"/>
      <c r="AP67" s="462"/>
      <c r="AQ67" s="462"/>
      <c r="AR67" s="463"/>
      <c r="AS67" s="318">
        <f t="shared" si="2"/>
        <v>1</v>
      </c>
      <c r="AT67" s="321"/>
      <c r="AU67" s="322"/>
    </row>
    <row r="68" spans="4:52" ht="14.1" customHeight="1" x14ac:dyDescent="0.2">
      <c r="D68" s="470"/>
      <c r="E68" s="471"/>
      <c r="F68" s="471"/>
      <c r="G68" s="471"/>
      <c r="H68" s="472"/>
      <c r="I68" s="111" t="s">
        <v>754</v>
      </c>
      <c r="J68" s="408" t="str">
        <f>CONCATENATE('2.'!$D$8,'2.'!$I$8,'2.'!$J$8,"-")</f>
        <v>HAT-14-01-0380-</v>
      </c>
      <c r="K68" s="408"/>
      <c r="L68" s="408"/>
      <c r="M68" s="408"/>
      <c r="N68" s="408"/>
      <c r="O68" s="408"/>
      <c r="P68" s="408"/>
      <c r="Q68" s="408"/>
      <c r="R68" s="428" t="s">
        <v>1023</v>
      </c>
      <c r="S68" s="429"/>
      <c r="T68" s="429"/>
      <c r="U68" s="429"/>
      <c r="V68" s="429"/>
      <c r="W68" s="473"/>
      <c r="X68" s="109" t="s">
        <v>129</v>
      </c>
      <c r="Y68" s="462" t="s">
        <v>1028</v>
      </c>
      <c r="Z68" s="462"/>
      <c r="AA68" s="462"/>
      <c r="AB68" s="462"/>
      <c r="AC68" s="462"/>
      <c r="AD68" s="462"/>
      <c r="AE68" s="462"/>
      <c r="AF68" s="462"/>
      <c r="AG68" s="462"/>
      <c r="AH68" s="462"/>
      <c r="AI68" s="462"/>
      <c r="AJ68" s="462"/>
      <c r="AK68" s="462"/>
      <c r="AL68" s="462"/>
      <c r="AM68" s="462"/>
      <c r="AN68" s="462"/>
      <c r="AO68" s="462"/>
      <c r="AP68" s="462"/>
      <c r="AQ68" s="462"/>
      <c r="AR68" s="463"/>
      <c r="AS68" s="318">
        <f t="shared" si="2"/>
        <v>1</v>
      </c>
      <c r="AT68" s="321"/>
      <c r="AU68" s="322"/>
    </row>
    <row r="69" spans="4:52" ht="14.1" customHeight="1" x14ac:dyDescent="0.2">
      <c r="D69" s="464" t="s">
        <v>74</v>
      </c>
      <c r="E69" s="465"/>
      <c r="F69" s="465"/>
      <c r="G69" s="465"/>
      <c r="H69" s="466"/>
      <c r="I69" s="487" t="s">
        <v>791</v>
      </c>
      <c r="J69" s="488"/>
      <c r="K69" s="488"/>
      <c r="L69" s="488"/>
      <c r="M69" s="488"/>
      <c r="N69" s="488"/>
      <c r="O69" s="488"/>
      <c r="P69" s="488"/>
      <c r="Q69" s="488"/>
      <c r="R69" s="488"/>
      <c r="S69" s="488"/>
      <c r="T69" s="488"/>
      <c r="U69" s="488"/>
      <c r="V69" s="488"/>
      <c r="W69" s="488"/>
      <c r="X69" s="488"/>
      <c r="Y69" s="488"/>
      <c r="Z69" s="488"/>
      <c r="AA69" s="488"/>
      <c r="AB69" s="488"/>
      <c r="AC69" s="488"/>
      <c r="AD69" s="488"/>
      <c r="AE69" s="488"/>
      <c r="AF69" s="488"/>
      <c r="AG69" s="488"/>
      <c r="AH69" s="488"/>
      <c r="AI69" s="488"/>
      <c r="AJ69" s="488"/>
      <c r="AK69" s="488"/>
      <c r="AL69" s="488"/>
      <c r="AM69" s="488"/>
      <c r="AN69" s="488"/>
      <c r="AO69" s="488"/>
      <c r="AP69" s="488"/>
      <c r="AQ69" s="488"/>
      <c r="AR69" s="489"/>
      <c r="AS69" s="319">
        <f>SUM(AS62:AS68)</f>
        <v>7</v>
      </c>
      <c r="AT69" s="319"/>
      <c r="AU69" s="319"/>
    </row>
    <row r="70" spans="4:52" ht="14.1" customHeight="1" x14ac:dyDescent="0.2">
      <c r="D70" s="467"/>
      <c r="E70" s="468"/>
      <c r="F70" s="468"/>
      <c r="G70" s="468"/>
      <c r="H70" s="469"/>
      <c r="I70" s="442" t="s">
        <v>1029</v>
      </c>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4"/>
      <c r="AS70" s="337"/>
      <c r="AT70" s="337"/>
      <c r="AU70" s="337"/>
    </row>
    <row r="71" spans="4:52" ht="14.1" customHeight="1" x14ac:dyDescent="0.2">
      <c r="D71" s="467"/>
      <c r="E71" s="468"/>
      <c r="F71" s="468"/>
      <c r="G71" s="468"/>
      <c r="H71" s="469"/>
      <c r="I71" s="483" t="s">
        <v>792</v>
      </c>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5"/>
      <c r="AS71" s="154"/>
      <c r="AT71" s="337"/>
      <c r="AU71" s="154"/>
    </row>
    <row r="72" spans="4:52" ht="14.1" customHeight="1" x14ac:dyDescent="0.2">
      <c r="D72" s="467"/>
      <c r="E72" s="468"/>
      <c r="F72" s="468"/>
      <c r="G72" s="468"/>
      <c r="H72" s="469"/>
      <c r="I72" s="442" t="s">
        <v>1015</v>
      </c>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4"/>
      <c r="AS72" s="337"/>
      <c r="AT72" s="337"/>
      <c r="AU72" s="337"/>
    </row>
    <row r="73" spans="4:52" ht="27.95" customHeight="1" x14ac:dyDescent="0.15">
      <c r="D73" s="467"/>
      <c r="E73" s="468"/>
      <c r="F73" s="468"/>
      <c r="G73" s="468"/>
      <c r="H73" s="469"/>
      <c r="I73" s="483" t="s">
        <v>270</v>
      </c>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4"/>
      <c r="AG73" s="484"/>
      <c r="AH73" s="484"/>
      <c r="AI73" s="484"/>
      <c r="AJ73" s="484"/>
      <c r="AK73" s="484"/>
      <c r="AL73" s="484"/>
      <c r="AM73" s="484"/>
      <c r="AN73" s="484"/>
      <c r="AO73" s="484"/>
      <c r="AP73" s="484"/>
      <c r="AQ73" s="484"/>
      <c r="AR73" s="485"/>
      <c r="AS73" s="303" t="s">
        <v>815</v>
      </c>
      <c r="AT73" s="303" t="s">
        <v>248</v>
      </c>
      <c r="AU73" s="154"/>
    </row>
    <row r="74" spans="4:52" ht="14.1" customHeight="1" x14ac:dyDescent="0.2">
      <c r="D74" s="467"/>
      <c r="E74" s="468"/>
      <c r="F74" s="468"/>
      <c r="G74" s="468"/>
      <c r="H74" s="469"/>
      <c r="I74" s="490" t="s">
        <v>1030</v>
      </c>
      <c r="J74" s="491"/>
      <c r="K74" s="491"/>
      <c r="L74" s="491"/>
      <c r="M74" s="491"/>
      <c r="N74" s="491"/>
      <c r="O74" s="491"/>
      <c r="P74" s="491"/>
      <c r="Q74" s="491"/>
      <c r="R74" s="491"/>
      <c r="S74" s="491"/>
      <c r="T74" s="491"/>
      <c r="U74" s="491"/>
      <c r="V74" s="491"/>
      <c r="W74" s="491"/>
      <c r="X74" s="491"/>
      <c r="Y74" s="491"/>
      <c r="Z74" s="491"/>
      <c r="AA74" s="491"/>
      <c r="AB74" s="491"/>
      <c r="AC74" s="491"/>
      <c r="AD74" s="491"/>
      <c r="AE74" s="491"/>
      <c r="AF74" s="491"/>
      <c r="AG74" s="491"/>
      <c r="AH74" s="491"/>
      <c r="AI74" s="491"/>
      <c r="AJ74" s="491"/>
      <c r="AK74" s="491"/>
      <c r="AL74" s="491"/>
      <c r="AM74" s="491"/>
      <c r="AN74" s="491"/>
      <c r="AO74" s="491"/>
      <c r="AP74" s="491"/>
      <c r="AQ74" s="491"/>
      <c r="AR74" s="492"/>
      <c r="AS74" s="518"/>
      <c r="AT74" s="515"/>
      <c r="AU74" s="311"/>
    </row>
    <row r="75" spans="4:52" ht="14.1" customHeight="1" x14ac:dyDescent="0.2">
      <c r="D75" s="467"/>
      <c r="E75" s="468"/>
      <c r="F75" s="468"/>
      <c r="G75" s="468"/>
      <c r="H75" s="469"/>
      <c r="I75" s="493"/>
      <c r="J75" s="494"/>
      <c r="K75" s="494"/>
      <c r="L75" s="494"/>
      <c r="M75" s="494"/>
      <c r="N75" s="494"/>
      <c r="O75" s="494"/>
      <c r="P75" s="494"/>
      <c r="Q75" s="494"/>
      <c r="R75" s="494"/>
      <c r="S75" s="494"/>
      <c r="T75" s="494"/>
      <c r="U75" s="494"/>
      <c r="V75" s="494"/>
      <c r="W75" s="494"/>
      <c r="X75" s="494"/>
      <c r="Y75" s="494"/>
      <c r="Z75" s="494"/>
      <c r="AA75" s="494"/>
      <c r="AB75" s="494"/>
      <c r="AC75" s="494"/>
      <c r="AD75" s="494"/>
      <c r="AE75" s="494"/>
      <c r="AF75" s="494"/>
      <c r="AG75" s="494"/>
      <c r="AH75" s="494"/>
      <c r="AI75" s="494"/>
      <c r="AJ75" s="494"/>
      <c r="AK75" s="494"/>
      <c r="AL75" s="494"/>
      <c r="AM75" s="494"/>
      <c r="AN75" s="494"/>
      <c r="AO75" s="494"/>
      <c r="AP75" s="494"/>
      <c r="AQ75" s="494"/>
      <c r="AR75" s="495"/>
      <c r="AS75" s="518"/>
      <c r="AT75" s="516"/>
      <c r="AU75" s="311"/>
    </row>
    <row r="76" spans="4:52" ht="14.1" customHeight="1" x14ac:dyDescent="0.2">
      <c r="D76" s="467"/>
      <c r="E76" s="468"/>
      <c r="F76" s="468"/>
      <c r="G76" s="468"/>
      <c r="H76" s="469"/>
      <c r="I76" s="493"/>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4"/>
      <c r="AM76" s="494"/>
      <c r="AN76" s="494"/>
      <c r="AO76" s="494"/>
      <c r="AP76" s="494"/>
      <c r="AQ76" s="494"/>
      <c r="AR76" s="495"/>
      <c r="AS76" s="518"/>
      <c r="AT76" s="516"/>
      <c r="AU76" s="311"/>
    </row>
    <row r="77" spans="4:52" ht="14.1" customHeight="1" x14ac:dyDescent="0.2">
      <c r="D77" s="467"/>
      <c r="E77" s="468"/>
      <c r="F77" s="468"/>
      <c r="G77" s="468"/>
      <c r="H77" s="469"/>
      <c r="I77" s="493"/>
      <c r="J77" s="494"/>
      <c r="K77" s="494"/>
      <c r="L77" s="494"/>
      <c r="M77" s="494"/>
      <c r="N77" s="494"/>
      <c r="O77" s="494"/>
      <c r="P77" s="494"/>
      <c r="Q77" s="494"/>
      <c r="R77" s="494"/>
      <c r="S77" s="494"/>
      <c r="T77" s="494"/>
      <c r="U77" s="494"/>
      <c r="V77" s="494"/>
      <c r="W77" s="494"/>
      <c r="X77" s="494"/>
      <c r="Y77" s="494"/>
      <c r="Z77" s="494"/>
      <c r="AA77" s="494"/>
      <c r="AB77" s="494"/>
      <c r="AC77" s="494"/>
      <c r="AD77" s="494"/>
      <c r="AE77" s="494"/>
      <c r="AF77" s="494"/>
      <c r="AG77" s="494"/>
      <c r="AH77" s="494"/>
      <c r="AI77" s="494"/>
      <c r="AJ77" s="494"/>
      <c r="AK77" s="494"/>
      <c r="AL77" s="494"/>
      <c r="AM77" s="494"/>
      <c r="AN77" s="494"/>
      <c r="AO77" s="494"/>
      <c r="AP77" s="494"/>
      <c r="AQ77" s="494"/>
      <c r="AR77" s="495"/>
      <c r="AS77" s="518"/>
      <c r="AT77" s="516"/>
      <c r="AU77" s="311"/>
    </row>
    <row r="78" spans="4:52" ht="14.1" customHeight="1" x14ac:dyDescent="0.2">
      <c r="D78" s="467"/>
      <c r="E78" s="468"/>
      <c r="F78" s="468"/>
      <c r="G78" s="468"/>
      <c r="H78" s="469"/>
      <c r="I78" s="493"/>
      <c r="J78" s="494"/>
      <c r="K78" s="494"/>
      <c r="L78" s="494"/>
      <c r="M78" s="494"/>
      <c r="N78" s="494"/>
      <c r="O78" s="494"/>
      <c r="P78" s="494"/>
      <c r="Q78" s="494"/>
      <c r="R78" s="494"/>
      <c r="S78" s="494"/>
      <c r="T78" s="494"/>
      <c r="U78" s="494"/>
      <c r="V78" s="494"/>
      <c r="W78" s="494"/>
      <c r="X78" s="494"/>
      <c r="Y78" s="494"/>
      <c r="Z78" s="494"/>
      <c r="AA78" s="494"/>
      <c r="AB78" s="494"/>
      <c r="AC78" s="494"/>
      <c r="AD78" s="494"/>
      <c r="AE78" s="494"/>
      <c r="AF78" s="494"/>
      <c r="AG78" s="494"/>
      <c r="AH78" s="494"/>
      <c r="AI78" s="494"/>
      <c r="AJ78" s="494"/>
      <c r="AK78" s="494"/>
      <c r="AL78" s="494"/>
      <c r="AM78" s="494"/>
      <c r="AN78" s="494"/>
      <c r="AO78" s="494"/>
      <c r="AP78" s="494"/>
      <c r="AQ78" s="494"/>
      <c r="AR78" s="495"/>
      <c r="AS78" s="518"/>
      <c r="AT78" s="516"/>
      <c r="AU78" s="311"/>
    </row>
    <row r="79" spans="4:52" ht="14.1" customHeight="1" x14ac:dyDescent="0.2">
      <c r="D79" s="467"/>
      <c r="E79" s="468"/>
      <c r="F79" s="468"/>
      <c r="G79" s="468"/>
      <c r="H79" s="469"/>
      <c r="I79" s="493"/>
      <c r="J79" s="494"/>
      <c r="K79" s="494"/>
      <c r="L79" s="494"/>
      <c r="M79" s="494"/>
      <c r="N79" s="494"/>
      <c r="O79" s="494"/>
      <c r="P79" s="494"/>
      <c r="Q79" s="494"/>
      <c r="R79" s="494"/>
      <c r="S79" s="494"/>
      <c r="T79" s="494"/>
      <c r="U79" s="494"/>
      <c r="V79" s="494"/>
      <c r="W79" s="494"/>
      <c r="X79" s="494"/>
      <c r="Y79" s="494"/>
      <c r="Z79" s="494"/>
      <c r="AA79" s="494"/>
      <c r="AB79" s="494"/>
      <c r="AC79" s="494"/>
      <c r="AD79" s="494"/>
      <c r="AE79" s="494"/>
      <c r="AF79" s="494"/>
      <c r="AG79" s="494"/>
      <c r="AH79" s="494"/>
      <c r="AI79" s="494"/>
      <c r="AJ79" s="494"/>
      <c r="AK79" s="494"/>
      <c r="AL79" s="494"/>
      <c r="AM79" s="494"/>
      <c r="AN79" s="494"/>
      <c r="AO79" s="494"/>
      <c r="AP79" s="494"/>
      <c r="AQ79" s="494"/>
      <c r="AR79" s="495"/>
      <c r="AS79" s="518"/>
      <c r="AT79" s="516"/>
      <c r="AU79" s="311"/>
    </row>
    <row r="80" spans="4:52" ht="14.1" customHeight="1" x14ac:dyDescent="0.2">
      <c r="D80" s="467"/>
      <c r="E80" s="468"/>
      <c r="F80" s="468"/>
      <c r="G80" s="468"/>
      <c r="H80" s="469"/>
      <c r="I80" s="496"/>
      <c r="J80" s="497"/>
      <c r="K80" s="497"/>
      <c r="L80" s="497"/>
      <c r="M80" s="497"/>
      <c r="N80" s="497"/>
      <c r="O80" s="497"/>
      <c r="P80" s="497"/>
      <c r="Q80" s="497"/>
      <c r="R80" s="497"/>
      <c r="S80" s="497"/>
      <c r="T80" s="497"/>
      <c r="U80" s="497"/>
      <c r="V80" s="497"/>
      <c r="W80" s="497"/>
      <c r="X80" s="497"/>
      <c r="Y80" s="497"/>
      <c r="Z80" s="497"/>
      <c r="AA80" s="497"/>
      <c r="AB80" s="497"/>
      <c r="AC80" s="497"/>
      <c r="AD80" s="497"/>
      <c r="AE80" s="497"/>
      <c r="AF80" s="497"/>
      <c r="AG80" s="497"/>
      <c r="AH80" s="497"/>
      <c r="AI80" s="497"/>
      <c r="AJ80" s="497"/>
      <c r="AK80" s="497"/>
      <c r="AL80" s="497"/>
      <c r="AM80" s="497"/>
      <c r="AN80" s="497"/>
      <c r="AO80" s="497"/>
      <c r="AP80" s="497"/>
      <c r="AQ80" s="497"/>
      <c r="AR80" s="498"/>
      <c r="AS80" s="518"/>
      <c r="AT80" s="517"/>
      <c r="AU80" s="311"/>
      <c r="AV80" s="140">
        <f>LEN(I74)</f>
        <v>655</v>
      </c>
      <c r="AW80" s="140" t="s">
        <v>64</v>
      </c>
      <c r="AX80" s="141">
        <v>700</v>
      </c>
      <c r="AY80" s="140" t="s">
        <v>63</v>
      </c>
      <c r="AZ80" s="3" t="str">
        <f>IF(AV80&gt;AX80,"FIGYELEM! Tartsa be a megjelölt karakterszámot!","-")</f>
        <v>-</v>
      </c>
    </row>
    <row r="81" spans="4:52" ht="26.1" customHeight="1" x14ac:dyDescent="0.2">
      <c r="D81" s="467"/>
      <c r="E81" s="468"/>
      <c r="F81" s="468"/>
      <c r="G81" s="468"/>
      <c r="H81" s="469"/>
      <c r="I81" s="486" t="s">
        <v>8</v>
      </c>
      <c r="J81" s="499"/>
      <c r="K81" s="499"/>
      <c r="L81" s="499"/>
      <c r="M81" s="499"/>
      <c r="N81" s="499"/>
      <c r="O81" s="499"/>
      <c r="P81" s="499"/>
      <c r="Q81" s="499"/>
      <c r="R81" s="499"/>
      <c r="S81" s="499"/>
      <c r="T81" s="499"/>
      <c r="U81" s="499"/>
      <c r="V81" s="499"/>
      <c r="W81" s="499"/>
      <c r="X81" s="499"/>
      <c r="Y81" s="443" t="s">
        <v>735</v>
      </c>
      <c r="Z81" s="500"/>
      <c r="AA81" s="500"/>
      <c r="AB81" s="500"/>
      <c r="AC81" s="500"/>
      <c r="AD81" s="500"/>
      <c r="AE81" s="500"/>
      <c r="AF81" s="500"/>
      <c r="AG81" s="500"/>
      <c r="AH81" s="500"/>
      <c r="AI81" s="500"/>
      <c r="AJ81" s="500"/>
      <c r="AK81" s="500"/>
      <c r="AL81" s="500"/>
      <c r="AM81" s="500"/>
      <c r="AN81" s="500"/>
      <c r="AO81" s="500"/>
      <c r="AP81" s="500"/>
      <c r="AQ81" s="500"/>
      <c r="AR81" s="501"/>
      <c r="AS81" s="147">
        <f t="shared" ref="AS81:AS86" si="3">IF(Y81=BM54,1,0)</f>
        <v>1</v>
      </c>
      <c r="AT81" s="143"/>
      <c r="AU81" s="322"/>
      <c r="AZ81" s="3" t="str">
        <f t="shared" ref="AZ81:AZ86" si="4">IF(Y81=BM54,"FIGYELEM! Fejtse ki A részt vevő diákok tevékenységének bemutatása c. mezőben és csatoljon fényképet a tevékenységről!","-")</f>
        <v>FIGYELEM! Fejtse ki A részt vevő diákok tevékenységének bemutatása c. mezőben és csatoljon fényképet a tevékenységről!</v>
      </c>
    </row>
    <row r="82" spans="4:52" ht="26.1" customHeight="1" x14ac:dyDescent="0.2">
      <c r="D82" s="467"/>
      <c r="E82" s="468"/>
      <c r="F82" s="468"/>
      <c r="G82" s="468"/>
      <c r="H82" s="469"/>
      <c r="I82" s="486" t="s">
        <v>9</v>
      </c>
      <c r="J82" s="486"/>
      <c r="K82" s="486"/>
      <c r="L82" s="486"/>
      <c r="M82" s="486"/>
      <c r="N82" s="486"/>
      <c r="O82" s="486"/>
      <c r="P82" s="486"/>
      <c r="Q82" s="486"/>
      <c r="R82" s="486"/>
      <c r="S82" s="486"/>
      <c r="T82" s="486"/>
      <c r="U82" s="486"/>
      <c r="V82" s="486"/>
      <c r="W82" s="486"/>
      <c r="X82" s="486"/>
      <c r="Y82" s="442" t="s">
        <v>737</v>
      </c>
      <c r="Z82" s="443"/>
      <c r="AA82" s="443"/>
      <c r="AB82" s="443"/>
      <c r="AC82" s="443"/>
      <c r="AD82" s="443"/>
      <c r="AE82" s="443"/>
      <c r="AF82" s="443"/>
      <c r="AG82" s="443"/>
      <c r="AH82" s="443"/>
      <c r="AI82" s="443"/>
      <c r="AJ82" s="443"/>
      <c r="AK82" s="443"/>
      <c r="AL82" s="443"/>
      <c r="AM82" s="443"/>
      <c r="AN82" s="443"/>
      <c r="AO82" s="443"/>
      <c r="AP82" s="443"/>
      <c r="AQ82" s="443"/>
      <c r="AR82" s="444"/>
      <c r="AS82" s="147">
        <f t="shared" si="3"/>
        <v>0</v>
      </c>
      <c r="AT82" s="143"/>
      <c r="AU82" s="322"/>
      <c r="AZ82" s="3" t="str">
        <f t="shared" si="4"/>
        <v>-</v>
      </c>
    </row>
    <row r="83" spans="4:52" ht="26.1" customHeight="1" x14ac:dyDescent="0.2">
      <c r="D83" s="467"/>
      <c r="E83" s="468"/>
      <c r="F83" s="468"/>
      <c r="G83" s="468"/>
      <c r="H83" s="469"/>
      <c r="I83" s="486" t="s">
        <v>10</v>
      </c>
      <c r="J83" s="486"/>
      <c r="K83" s="486"/>
      <c r="L83" s="486"/>
      <c r="M83" s="486"/>
      <c r="N83" s="486"/>
      <c r="O83" s="486"/>
      <c r="P83" s="486"/>
      <c r="Q83" s="486"/>
      <c r="R83" s="486"/>
      <c r="S83" s="486"/>
      <c r="T83" s="486"/>
      <c r="U83" s="486"/>
      <c r="V83" s="486"/>
      <c r="W83" s="486"/>
      <c r="X83" s="486"/>
      <c r="Y83" s="442" t="s">
        <v>738</v>
      </c>
      <c r="Z83" s="443"/>
      <c r="AA83" s="443"/>
      <c r="AB83" s="443"/>
      <c r="AC83" s="443"/>
      <c r="AD83" s="443"/>
      <c r="AE83" s="443"/>
      <c r="AF83" s="443"/>
      <c r="AG83" s="443"/>
      <c r="AH83" s="443"/>
      <c r="AI83" s="443"/>
      <c r="AJ83" s="443"/>
      <c r="AK83" s="443"/>
      <c r="AL83" s="443"/>
      <c r="AM83" s="443"/>
      <c r="AN83" s="443"/>
      <c r="AO83" s="443"/>
      <c r="AP83" s="443"/>
      <c r="AQ83" s="443"/>
      <c r="AR83" s="444"/>
      <c r="AS83" s="147">
        <f t="shared" si="3"/>
        <v>0</v>
      </c>
      <c r="AT83" s="143"/>
      <c r="AU83" s="322"/>
      <c r="AZ83" s="3" t="str">
        <f t="shared" si="4"/>
        <v>-</v>
      </c>
    </row>
    <row r="84" spans="4:52" ht="26.1" customHeight="1" x14ac:dyDescent="0.2">
      <c r="D84" s="467"/>
      <c r="E84" s="468"/>
      <c r="F84" s="468"/>
      <c r="G84" s="468"/>
      <c r="H84" s="469"/>
      <c r="I84" s="486" t="s">
        <v>12</v>
      </c>
      <c r="J84" s="486"/>
      <c r="K84" s="486"/>
      <c r="L84" s="486"/>
      <c r="M84" s="486"/>
      <c r="N84" s="486"/>
      <c r="O84" s="486"/>
      <c r="P84" s="486"/>
      <c r="Q84" s="486"/>
      <c r="R84" s="486"/>
      <c r="S84" s="486"/>
      <c r="T84" s="486"/>
      <c r="U84" s="486"/>
      <c r="V84" s="486"/>
      <c r="W84" s="486"/>
      <c r="X84" s="486"/>
      <c r="Y84" s="442" t="s">
        <v>740</v>
      </c>
      <c r="Z84" s="443"/>
      <c r="AA84" s="443"/>
      <c r="AB84" s="443"/>
      <c r="AC84" s="443"/>
      <c r="AD84" s="443"/>
      <c r="AE84" s="443"/>
      <c r="AF84" s="443"/>
      <c r="AG84" s="443"/>
      <c r="AH84" s="443"/>
      <c r="AI84" s="443"/>
      <c r="AJ84" s="443"/>
      <c r="AK84" s="443"/>
      <c r="AL84" s="443"/>
      <c r="AM84" s="443"/>
      <c r="AN84" s="443"/>
      <c r="AO84" s="443"/>
      <c r="AP84" s="443"/>
      <c r="AQ84" s="443"/>
      <c r="AR84" s="444"/>
      <c r="AS84" s="147">
        <f t="shared" si="3"/>
        <v>1</v>
      </c>
      <c r="AT84" s="143"/>
      <c r="AU84" s="322"/>
      <c r="AZ84" s="3" t="str">
        <f t="shared" si="4"/>
        <v>FIGYELEM! Fejtse ki A részt vevő diákok tevékenységének bemutatása c. mezőben és csatoljon fényképet a tevékenységről!</v>
      </c>
    </row>
    <row r="85" spans="4:52" ht="26.1" customHeight="1" x14ac:dyDescent="0.2">
      <c r="D85" s="467"/>
      <c r="E85" s="468"/>
      <c r="F85" s="468"/>
      <c r="G85" s="468"/>
      <c r="H85" s="469"/>
      <c r="I85" s="486" t="s">
        <v>734</v>
      </c>
      <c r="J85" s="486"/>
      <c r="K85" s="486"/>
      <c r="L85" s="486"/>
      <c r="M85" s="486"/>
      <c r="N85" s="486"/>
      <c r="O85" s="486"/>
      <c r="P85" s="486"/>
      <c r="Q85" s="486"/>
      <c r="R85" s="486"/>
      <c r="S85" s="486"/>
      <c r="T85" s="486"/>
      <c r="U85" s="486"/>
      <c r="V85" s="486"/>
      <c r="W85" s="486"/>
      <c r="X85" s="486"/>
      <c r="Y85" s="442" t="s">
        <v>743</v>
      </c>
      <c r="Z85" s="443"/>
      <c r="AA85" s="443"/>
      <c r="AB85" s="443"/>
      <c r="AC85" s="443"/>
      <c r="AD85" s="443"/>
      <c r="AE85" s="443"/>
      <c r="AF85" s="443"/>
      <c r="AG85" s="443"/>
      <c r="AH85" s="443"/>
      <c r="AI85" s="443"/>
      <c r="AJ85" s="443"/>
      <c r="AK85" s="443"/>
      <c r="AL85" s="443"/>
      <c r="AM85" s="443"/>
      <c r="AN85" s="443"/>
      <c r="AO85" s="443"/>
      <c r="AP85" s="443"/>
      <c r="AQ85" s="443"/>
      <c r="AR85" s="444"/>
      <c r="AS85" s="147">
        <f t="shared" si="3"/>
        <v>1</v>
      </c>
      <c r="AT85" s="143"/>
      <c r="AU85" s="322"/>
      <c r="AZ85" s="3" t="str">
        <f t="shared" si="4"/>
        <v>FIGYELEM! Fejtse ki A részt vevő diákok tevékenységének bemutatása c. mezőben és csatoljon fényképet a tevékenységről!</v>
      </c>
    </row>
    <row r="86" spans="4:52" ht="26.1" customHeight="1" x14ac:dyDescent="0.2">
      <c r="D86" s="467"/>
      <c r="E86" s="468"/>
      <c r="F86" s="468"/>
      <c r="G86" s="468"/>
      <c r="H86" s="469"/>
      <c r="I86" s="486" t="s">
        <v>11</v>
      </c>
      <c r="J86" s="486"/>
      <c r="K86" s="486"/>
      <c r="L86" s="486"/>
      <c r="M86" s="486"/>
      <c r="N86" s="486"/>
      <c r="O86" s="486"/>
      <c r="P86" s="486"/>
      <c r="Q86" s="486"/>
      <c r="R86" s="486"/>
      <c r="S86" s="486"/>
      <c r="T86" s="486"/>
      <c r="U86" s="486"/>
      <c r="V86" s="486"/>
      <c r="W86" s="486"/>
      <c r="X86" s="486"/>
      <c r="Y86" s="442" t="s">
        <v>744</v>
      </c>
      <c r="Z86" s="443"/>
      <c r="AA86" s="443"/>
      <c r="AB86" s="443"/>
      <c r="AC86" s="443"/>
      <c r="AD86" s="443"/>
      <c r="AE86" s="443"/>
      <c r="AF86" s="443"/>
      <c r="AG86" s="443"/>
      <c r="AH86" s="443"/>
      <c r="AI86" s="443"/>
      <c r="AJ86" s="443"/>
      <c r="AK86" s="443"/>
      <c r="AL86" s="443"/>
      <c r="AM86" s="443"/>
      <c r="AN86" s="443"/>
      <c r="AO86" s="443"/>
      <c r="AP86" s="443"/>
      <c r="AQ86" s="443"/>
      <c r="AR86" s="444"/>
      <c r="AS86" s="147">
        <f t="shared" si="3"/>
        <v>0</v>
      </c>
      <c r="AT86" s="143"/>
      <c r="AU86" s="322"/>
      <c r="AZ86" s="3" t="str">
        <f t="shared" si="4"/>
        <v>-</v>
      </c>
    </row>
    <row r="87" spans="4:52" ht="69.95" customHeight="1" x14ac:dyDescent="0.2">
      <c r="D87" s="467"/>
      <c r="E87" s="468"/>
      <c r="F87" s="468"/>
      <c r="G87" s="468"/>
      <c r="H87" s="469"/>
      <c r="I87" s="459" t="s">
        <v>871</v>
      </c>
      <c r="J87" s="460"/>
      <c r="K87" s="460"/>
      <c r="L87" s="460"/>
      <c r="M87" s="460"/>
      <c r="N87" s="460"/>
      <c r="O87" s="460"/>
      <c r="P87" s="460"/>
      <c r="Q87" s="460"/>
      <c r="R87" s="460"/>
      <c r="S87" s="460"/>
      <c r="T87" s="460"/>
      <c r="U87" s="460"/>
      <c r="V87" s="460"/>
      <c r="W87" s="460"/>
      <c r="X87" s="460"/>
      <c r="Y87" s="460"/>
      <c r="Z87" s="460"/>
      <c r="AA87" s="460"/>
      <c r="AB87" s="460"/>
      <c r="AC87" s="460"/>
      <c r="AD87" s="460"/>
      <c r="AE87" s="460"/>
      <c r="AF87" s="460"/>
      <c r="AG87" s="460"/>
      <c r="AH87" s="460"/>
      <c r="AI87" s="460"/>
      <c r="AJ87" s="460"/>
      <c r="AK87" s="460"/>
      <c r="AL87" s="460"/>
      <c r="AM87" s="460"/>
      <c r="AN87" s="460"/>
      <c r="AO87" s="460"/>
      <c r="AP87" s="460"/>
      <c r="AQ87" s="460"/>
      <c r="AR87" s="461"/>
      <c r="AS87" s="322"/>
      <c r="AT87" s="322"/>
      <c r="AU87" s="322"/>
    </row>
    <row r="88" spans="4:52" ht="14.1" customHeight="1" x14ac:dyDescent="0.2">
      <c r="D88" s="467"/>
      <c r="E88" s="468"/>
      <c r="F88" s="468"/>
      <c r="G88" s="468"/>
      <c r="H88" s="469"/>
      <c r="I88" s="111"/>
      <c r="J88" s="407" t="s">
        <v>132</v>
      </c>
      <c r="K88" s="407"/>
      <c r="L88" s="407"/>
      <c r="M88" s="407"/>
      <c r="N88" s="407"/>
      <c r="O88" s="407"/>
      <c r="P88" s="407"/>
      <c r="Q88" s="407"/>
      <c r="R88" s="410" t="s">
        <v>134</v>
      </c>
      <c r="S88" s="376"/>
      <c r="T88" s="376"/>
      <c r="U88" s="376"/>
      <c r="V88" s="376"/>
      <c r="W88" s="377"/>
      <c r="X88" s="120"/>
      <c r="Y88" s="410" t="s">
        <v>133</v>
      </c>
      <c r="Z88" s="376"/>
      <c r="AA88" s="376"/>
      <c r="AB88" s="376"/>
      <c r="AC88" s="376"/>
      <c r="AD88" s="376"/>
      <c r="AE88" s="376"/>
      <c r="AF88" s="376"/>
      <c r="AG88" s="376"/>
      <c r="AH88" s="376"/>
      <c r="AI88" s="376"/>
      <c r="AJ88" s="376"/>
      <c r="AK88" s="376"/>
      <c r="AL88" s="376"/>
      <c r="AM88" s="376"/>
      <c r="AN88" s="376"/>
      <c r="AO88" s="376"/>
      <c r="AP88" s="376"/>
      <c r="AQ88" s="376"/>
      <c r="AR88" s="377"/>
      <c r="AS88" s="322" t="s">
        <v>815</v>
      </c>
      <c r="AT88" s="322"/>
      <c r="AU88" s="322"/>
    </row>
    <row r="89" spans="4:52" ht="14.1" customHeight="1" x14ac:dyDescent="0.2">
      <c r="D89" s="467"/>
      <c r="E89" s="468"/>
      <c r="F89" s="468"/>
      <c r="G89" s="468"/>
      <c r="H89" s="469"/>
      <c r="I89" s="111" t="s">
        <v>748</v>
      </c>
      <c r="J89" s="408" t="str">
        <f>CONCATENATE('2.'!$D$8,'2.'!$I$8,'2.'!$J$8,"-")</f>
        <v>HAT-14-01-0380-</v>
      </c>
      <c r="K89" s="408"/>
      <c r="L89" s="408"/>
      <c r="M89" s="408"/>
      <c r="N89" s="408"/>
      <c r="O89" s="408"/>
      <c r="P89" s="408"/>
      <c r="Q89" s="408"/>
      <c r="R89" s="428" t="s">
        <v>1031</v>
      </c>
      <c r="S89" s="429"/>
      <c r="T89" s="429"/>
      <c r="U89" s="429"/>
      <c r="V89" s="429"/>
      <c r="W89" s="473"/>
      <c r="X89" s="109" t="s">
        <v>129</v>
      </c>
      <c r="Y89" s="462" t="s">
        <v>1038</v>
      </c>
      <c r="Z89" s="462"/>
      <c r="AA89" s="462"/>
      <c r="AB89" s="462"/>
      <c r="AC89" s="462"/>
      <c r="AD89" s="462"/>
      <c r="AE89" s="462"/>
      <c r="AF89" s="462"/>
      <c r="AG89" s="462"/>
      <c r="AH89" s="462"/>
      <c r="AI89" s="462"/>
      <c r="AJ89" s="462"/>
      <c r="AK89" s="462"/>
      <c r="AL89" s="462"/>
      <c r="AM89" s="462"/>
      <c r="AN89" s="462"/>
      <c r="AO89" s="462"/>
      <c r="AP89" s="462"/>
      <c r="AQ89" s="462"/>
      <c r="AR89" s="463"/>
      <c r="AS89" s="147">
        <f>IF(R89&gt;0,1,0)</f>
        <v>1</v>
      </c>
      <c r="AT89" s="321"/>
      <c r="AU89" s="322"/>
    </row>
    <row r="90" spans="4:52" ht="14.1" customHeight="1" x14ac:dyDescent="0.2">
      <c r="D90" s="467"/>
      <c r="E90" s="468"/>
      <c r="F90" s="468"/>
      <c r="G90" s="468"/>
      <c r="H90" s="469"/>
      <c r="I90" s="111" t="s">
        <v>749</v>
      </c>
      <c r="J90" s="408" t="str">
        <f>CONCATENATE('2.'!$D$8,'2.'!$I$8,'2.'!$J$8,"-")</f>
        <v>HAT-14-01-0380-</v>
      </c>
      <c r="K90" s="408"/>
      <c r="L90" s="408"/>
      <c r="M90" s="408"/>
      <c r="N90" s="408"/>
      <c r="O90" s="408"/>
      <c r="P90" s="408"/>
      <c r="Q90" s="408"/>
      <c r="R90" s="428" t="s">
        <v>1032</v>
      </c>
      <c r="S90" s="429"/>
      <c r="T90" s="429"/>
      <c r="U90" s="429"/>
      <c r="V90" s="429"/>
      <c r="W90" s="473"/>
      <c r="X90" s="109" t="s">
        <v>129</v>
      </c>
      <c r="Y90" s="462" t="s">
        <v>1039</v>
      </c>
      <c r="Z90" s="462"/>
      <c r="AA90" s="462"/>
      <c r="AB90" s="462"/>
      <c r="AC90" s="462"/>
      <c r="AD90" s="462"/>
      <c r="AE90" s="462"/>
      <c r="AF90" s="462"/>
      <c r="AG90" s="462"/>
      <c r="AH90" s="462"/>
      <c r="AI90" s="462"/>
      <c r="AJ90" s="462"/>
      <c r="AK90" s="462"/>
      <c r="AL90" s="462"/>
      <c r="AM90" s="462"/>
      <c r="AN90" s="462"/>
      <c r="AO90" s="462"/>
      <c r="AP90" s="462"/>
      <c r="AQ90" s="462"/>
      <c r="AR90" s="463"/>
      <c r="AS90" s="147">
        <f t="shared" ref="AS90:AS95" si="5">IF(R90&gt;0,1,0)</f>
        <v>1</v>
      </c>
      <c r="AT90" s="321"/>
      <c r="AU90" s="322"/>
    </row>
    <row r="91" spans="4:52" ht="14.1" customHeight="1" x14ac:dyDescent="0.2">
      <c r="D91" s="467"/>
      <c r="E91" s="468"/>
      <c r="F91" s="468"/>
      <c r="G91" s="468"/>
      <c r="H91" s="469"/>
      <c r="I91" s="111" t="s">
        <v>750</v>
      </c>
      <c r="J91" s="408" t="str">
        <f>CONCATENATE('2.'!$D$8,'2.'!$I$8,'2.'!$J$8,"-")</f>
        <v>HAT-14-01-0380-</v>
      </c>
      <c r="K91" s="408"/>
      <c r="L91" s="408"/>
      <c r="M91" s="408"/>
      <c r="N91" s="408"/>
      <c r="O91" s="408"/>
      <c r="P91" s="408"/>
      <c r="Q91" s="408"/>
      <c r="R91" s="428" t="s">
        <v>1033</v>
      </c>
      <c r="S91" s="429"/>
      <c r="T91" s="429"/>
      <c r="U91" s="429"/>
      <c r="V91" s="429"/>
      <c r="W91" s="473"/>
      <c r="X91" s="109" t="s">
        <v>129</v>
      </c>
      <c r="Y91" s="462" t="s">
        <v>1038</v>
      </c>
      <c r="Z91" s="462"/>
      <c r="AA91" s="462"/>
      <c r="AB91" s="462"/>
      <c r="AC91" s="462"/>
      <c r="AD91" s="462"/>
      <c r="AE91" s="462"/>
      <c r="AF91" s="462"/>
      <c r="AG91" s="462"/>
      <c r="AH91" s="462"/>
      <c r="AI91" s="462"/>
      <c r="AJ91" s="462"/>
      <c r="AK91" s="462"/>
      <c r="AL91" s="462"/>
      <c r="AM91" s="462"/>
      <c r="AN91" s="462"/>
      <c r="AO91" s="462"/>
      <c r="AP91" s="462"/>
      <c r="AQ91" s="462"/>
      <c r="AR91" s="463"/>
      <c r="AS91" s="147">
        <f t="shared" si="5"/>
        <v>1</v>
      </c>
      <c r="AT91" s="321"/>
      <c r="AU91" s="322"/>
    </row>
    <row r="92" spans="4:52" ht="14.1" customHeight="1" x14ac:dyDescent="0.2">
      <c r="D92" s="467"/>
      <c r="E92" s="468"/>
      <c r="F92" s="468"/>
      <c r="G92" s="468"/>
      <c r="H92" s="469"/>
      <c r="I92" s="111" t="s">
        <v>751</v>
      </c>
      <c r="J92" s="408" t="str">
        <f>CONCATENATE('2.'!$D$8,'2.'!$I$8,'2.'!$J$8,"-")</f>
        <v>HAT-14-01-0380-</v>
      </c>
      <c r="K92" s="408"/>
      <c r="L92" s="408"/>
      <c r="M92" s="408"/>
      <c r="N92" s="408"/>
      <c r="O92" s="408"/>
      <c r="P92" s="408"/>
      <c r="Q92" s="408"/>
      <c r="R92" s="428" t="s">
        <v>1034</v>
      </c>
      <c r="S92" s="429"/>
      <c r="T92" s="429"/>
      <c r="U92" s="429"/>
      <c r="V92" s="429"/>
      <c r="W92" s="473"/>
      <c r="X92" s="109" t="s">
        <v>129</v>
      </c>
      <c r="Y92" s="462" t="s">
        <v>1038</v>
      </c>
      <c r="Z92" s="462"/>
      <c r="AA92" s="462"/>
      <c r="AB92" s="462"/>
      <c r="AC92" s="462"/>
      <c r="AD92" s="462"/>
      <c r="AE92" s="462"/>
      <c r="AF92" s="462"/>
      <c r="AG92" s="462"/>
      <c r="AH92" s="462"/>
      <c r="AI92" s="462"/>
      <c r="AJ92" s="462"/>
      <c r="AK92" s="462"/>
      <c r="AL92" s="462"/>
      <c r="AM92" s="462"/>
      <c r="AN92" s="462"/>
      <c r="AO92" s="462"/>
      <c r="AP92" s="462"/>
      <c r="AQ92" s="462"/>
      <c r="AR92" s="463"/>
      <c r="AS92" s="147">
        <f t="shared" si="5"/>
        <v>1</v>
      </c>
      <c r="AT92" s="321"/>
      <c r="AU92" s="322"/>
    </row>
    <row r="93" spans="4:52" ht="14.1" customHeight="1" x14ac:dyDescent="0.2">
      <c r="D93" s="467"/>
      <c r="E93" s="468"/>
      <c r="F93" s="468"/>
      <c r="G93" s="468"/>
      <c r="H93" s="469"/>
      <c r="I93" s="111" t="s">
        <v>752</v>
      </c>
      <c r="J93" s="408" t="str">
        <f>CONCATENATE('2.'!$D$8,'2.'!$I$8,'2.'!$J$8,"-")</f>
        <v>HAT-14-01-0380-</v>
      </c>
      <c r="K93" s="408"/>
      <c r="L93" s="408"/>
      <c r="M93" s="408"/>
      <c r="N93" s="408"/>
      <c r="O93" s="408"/>
      <c r="P93" s="408"/>
      <c r="Q93" s="408"/>
      <c r="R93" s="428" t="s">
        <v>1035</v>
      </c>
      <c r="S93" s="429"/>
      <c r="T93" s="429"/>
      <c r="U93" s="429"/>
      <c r="V93" s="429"/>
      <c r="W93" s="473"/>
      <c r="X93" s="109" t="s">
        <v>129</v>
      </c>
      <c r="Y93" s="462" t="s">
        <v>1040</v>
      </c>
      <c r="Z93" s="462"/>
      <c r="AA93" s="462"/>
      <c r="AB93" s="462"/>
      <c r="AC93" s="462"/>
      <c r="AD93" s="462"/>
      <c r="AE93" s="462"/>
      <c r="AF93" s="462"/>
      <c r="AG93" s="462"/>
      <c r="AH93" s="462"/>
      <c r="AI93" s="462"/>
      <c r="AJ93" s="462"/>
      <c r="AK93" s="462"/>
      <c r="AL93" s="462"/>
      <c r="AM93" s="462"/>
      <c r="AN93" s="462"/>
      <c r="AO93" s="462"/>
      <c r="AP93" s="462"/>
      <c r="AQ93" s="462"/>
      <c r="AR93" s="463"/>
      <c r="AS93" s="147">
        <f t="shared" si="5"/>
        <v>1</v>
      </c>
      <c r="AT93" s="321"/>
      <c r="AU93" s="322"/>
    </row>
    <row r="94" spans="4:52" ht="14.1" customHeight="1" x14ac:dyDescent="0.2">
      <c r="D94" s="467"/>
      <c r="E94" s="468"/>
      <c r="F94" s="468"/>
      <c r="G94" s="468"/>
      <c r="H94" s="469"/>
      <c r="I94" s="111" t="s">
        <v>753</v>
      </c>
      <c r="J94" s="408" t="str">
        <f>CONCATENATE('2.'!$D$8,'2.'!$I$8,'2.'!$J$8,"-")</f>
        <v>HAT-14-01-0380-</v>
      </c>
      <c r="K94" s="408"/>
      <c r="L94" s="408"/>
      <c r="M94" s="408"/>
      <c r="N94" s="408"/>
      <c r="O94" s="408"/>
      <c r="P94" s="408"/>
      <c r="Q94" s="408"/>
      <c r="R94" s="428" t="s">
        <v>1036</v>
      </c>
      <c r="S94" s="429"/>
      <c r="T94" s="429"/>
      <c r="U94" s="429"/>
      <c r="V94" s="429"/>
      <c r="W94" s="473"/>
      <c r="X94" s="109" t="s">
        <v>129</v>
      </c>
      <c r="Y94" s="462" t="s">
        <v>1038</v>
      </c>
      <c r="Z94" s="462"/>
      <c r="AA94" s="462"/>
      <c r="AB94" s="462"/>
      <c r="AC94" s="462"/>
      <c r="AD94" s="462"/>
      <c r="AE94" s="462"/>
      <c r="AF94" s="462"/>
      <c r="AG94" s="462"/>
      <c r="AH94" s="462"/>
      <c r="AI94" s="462"/>
      <c r="AJ94" s="462"/>
      <c r="AK94" s="462"/>
      <c r="AL94" s="462"/>
      <c r="AM94" s="462"/>
      <c r="AN94" s="462"/>
      <c r="AO94" s="462"/>
      <c r="AP94" s="462"/>
      <c r="AQ94" s="462"/>
      <c r="AR94" s="463"/>
      <c r="AS94" s="147">
        <f t="shared" si="5"/>
        <v>1</v>
      </c>
      <c r="AT94" s="321"/>
      <c r="AU94" s="322"/>
    </row>
    <row r="95" spans="4:52" ht="14.1" customHeight="1" x14ac:dyDescent="0.2">
      <c r="D95" s="470"/>
      <c r="E95" s="471"/>
      <c r="F95" s="471"/>
      <c r="G95" s="471"/>
      <c r="H95" s="472"/>
      <c r="I95" s="111" t="s">
        <v>754</v>
      </c>
      <c r="J95" s="408" t="str">
        <f>CONCATENATE('2.'!$D$8,'2.'!$I$8,'2.'!$J$8,"-")</f>
        <v>HAT-14-01-0380-</v>
      </c>
      <c r="K95" s="408"/>
      <c r="L95" s="408"/>
      <c r="M95" s="408"/>
      <c r="N95" s="408"/>
      <c r="O95" s="408"/>
      <c r="P95" s="408"/>
      <c r="Q95" s="408"/>
      <c r="R95" s="428" t="s">
        <v>1037</v>
      </c>
      <c r="S95" s="429"/>
      <c r="T95" s="429"/>
      <c r="U95" s="429"/>
      <c r="V95" s="429"/>
      <c r="W95" s="473"/>
      <c r="X95" s="109" t="s">
        <v>129</v>
      </c>
      <c r="Y95" s="462" t="s">
        <v>1038</v>
      </c>
      <c r="Z95" s="462"/>
      <c r="AA95" s="462"/>
      <c r="AB95" s="462"/>
      <c r="AC95" s="462"/>
      <c r="AD95" s="462"/>
      <c r="AE95" s="462"/>
      <c r="AF95" s="462"/>
      <c r="AG95" s="462"/>
      <c r="AH95" s="462"/>
      <c r="AI95" s="462"/>
      <c r="AJ95" s="462"/>
      <c r="AK95" s="462"/>
      <c r="AL95" s="462"/>
      <c r="AM95" s="462"/>
      <c r="AN95" s="462"/>
      <c r="AO95" s="462"/>
      <c r="AP95" s="462"/>
      <c r="AQ95" s="462"/>
      <c r="AR95" s="463"/>
      <c r="AS95" s="147">
        <f t="shared" si="5"/>
        <v>1</v>
      </c>
      <c r="AT95" s="321"/>
      <c r="AU95" s="322"/>
    </row>
    <row r="96" spans="4:52" ht="14.1" customHeight="1" x14ac:dyDescent="0.2">
      <c r="D96" s="464" t="s">
        <v>75</v>
      </c>
      <c r="E96" s="465"/>
      <c r="F96" s="465"/>
      <c r="G96" s="465"/>
      <c r="H96" s="466"/>
      <c r="I96" s="487" t="s">
        <v>791</v>
      </c>
      <c r="J96" s="512"/>
      <c r="K96" s="512"/>
      <c r="L96" s="512"/>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2"/>
      <c r="AK96" s="512"/>
      <c r="AL96" s="512"/>
      <c r="AM96" s="512"/>
      <c r="AN96" s="512"/>
      <c r="AO96" s="512"/>
      <c r="AP96" s="512"/>
      <c r="AQ96" s="512"/>
      <c r="AR96" s="513"/>
      <c r="AS96" s="319">
        <f>SUM(AS89:AS95)</f>
        <v>7</v>
      </c>
      <c r="AT96" s="319"/>
      <c r="AU96" s="319"/>
    </row>
    <row r="97" spans="4:52" ht="14.1" customHeight="1" x14ac:dyDescent="0.2">
      <c r="D97" s="467"/>
      <c r="E97" s="468"/>
      <c r="F97" s="468"/>
      <c r="G97" s="468"/>
      <c r="H97" s="469"/>
      <c r="I97" s="442" t="s">
        <v>1029</v>
      </c>
      <c r="J97" s="443"/>
      <c r="K97" s="443"/>
      <c r="L97" s="443"/>
      <c r="M97" s="443"/>
      <c r="N97" s="443"/>
      <c r="O97" s="443"/>
      <c r="P97" s="443"/>
      <c r="Q97" s="443"/>
      <c r="R97" s="443"/>
      <c r="S97" s="443"/>
      <c r="T97" s="443"/>
      <c r="U97" s="443"/>
      <c r="V97" s="443"/>
      <c r="W97" s="443"/>
      <c r="X97" s="443"/>
      <c r="Y97" s="443"/>
      <c r="Z97" s="443"/>
      <c r="AA97" s="443"/>
      <c r="AB97" s="443"/>
      <c r="AC97" s="443"/>
      <c r="AD97" s="443"/>
      <c r="AE97" s="443"/>
      <c r="AF97" s="443"/>
      <c r="AG97" s="443"/>
      <c r="AH97" s="443"/>
      <c r="AI97" s="443"/>
      <c r="AJ97" s="443"/>
      <c r="AK97" s="443"/>
      <c r="AL97" s="443"/>
      <c r="AM97" s="443"/>
      <c r="AN97" s="443"/>
      <c r="AO97" s="443"/>
      <c r="AP97" s="443"/>
      <c r="AQ97" s="443"/>
      <c r="AR97" s="444"/>
      <c r="AS97" s="337"/>
      <c r="AT97" s="337"/>
      <c r="AU97" s="337"/>
    </row>
    <row r="98" spans="4:52" ht="14.1" customHeight="1" x14ac:dyDescent="0.2">
      <c r="D98" s="467"/>
      <c r="E98" s="468"/>
      <c r="F98" s="468"/>
      <c r="G98" s="468"/>
      <c r="H98" s="469"/>
      <c r="I98" s="483" t="s">
        <v>792</v>
      </c>
      <c r="J98" s="484"/>
      <c r="K98" s="484"/>
      <c r="L98" s="484"/>
      <c r="M98" s="484"/>
      <c r="N98" s="484"/>
      <c r="O98" s="484"/>
      <c r="P98" s="484"/>
      <c r="Q98" s="484"/>
      <c r="R98" s="484"/>
      <c r="S98" s="484"/>
      <c r="T98" s="484"/>
      <c r="U98" s="484"/>
      <c r="V98" s="484"/>
      <c r="W98" s="484"/>
      <c r="X98" s="484"/>
      <c r="Y98" s="484"/>
      <c r="Z98" s="484"/>
      <c r="AA98" s="484"/>
      <c r="AB98" s="484"/>
      <c r="AC98" s="484"/>
      <c r="AD98" s="484"/>
      <c r="AE98" s="484"/>
      <c r="AF98" s="484"/>
      <c r="AG98" s="484"/>
      <c r="AH98" s="484"/>
      <c r="AI98" s="484"/>
      <c r="AJ98" s="484"/>
      <c r="AK98" s="484"/>
      <c r="AL98" s="484"/>
      <c r="AM98" s="484"/>
      <c r="AN98" s="484"/>
      <c r="AO98" s="484"/>
      <c r="AP98" s="484"/>
      <c r="AQ98" s="484"/>
      <c r="AR98" s="485"/>
      <c r="AS98" s="154"/>
      <c r="AT98" s="154"/>
      <c r="AU98" s="154"/>
    </row>
    <row r="99" spans="4:52" ht="14.1" customHeight="1" x14ac:dyDescent="0.2">
      <c r="D99" s="467"/>
      <c r="E99" s="468"/>
      <c r="F99" s="468"/>
      <c r="G99" s="468"/>
      <c r="H99" s="469"/>
      <c r="I99" s="442" t="s">
        <v>1041</v>
      </c>
      <c r="J99" s="4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3"/>
      <c r="AL99" s="443"/>
      <c r="AM99" s="443"/>
      <c r="AN99" s="443"/>
      <c r="AO99" s="443"/>
      <c r="AP99" s="443"/>
      <c r="AQ99" s="443"/>
      <c r="AR99" s="444"/>
      <c r="AS99" s="337"/>
      <c r="AT99" s="337"/>
      <c r="AU99" s="337"/>
    </row>
    <row r="100" spans="4:52" ht="27.95" customHeight="1" x14ac:dyDescent="0.15">
      <c r="D100" s="467"/>
      <c r="E100" s="468"/>
      <c r="F100" s="468"/>
      <c r="G100" s="468"/>
      <c r="H100" s="469"/>
      <c r="I100" s="486" t="s">
        <v>270</v>
      </c>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303" t="s">
        <v>815</v>
      </c>
      <c r="AT100" s="303" t="s">
        <v>248</v>
      </c>
      <c r="AU100" s="154"/>
    </row>
    <row r="101" spans="4:52" ht="14.1" customHeight="1" x14ac:dyDescent="0.2">
      <c r="D101" s="467"/>
      <c r="E101" s="468"/>
      <c r="F101" s="468"/>
      <c r="G101" s="468"/>
      <c r="H101" s="469"/>
      <c r="I101" s="490" t="s">
        <v>1042</v>
      </c>
      <c r="J101" s="491"/>
      <c r="K101" s="491"/>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2"/>
      <c r="AS101" s="518"/>
      <c r="AT101" s="515"/>
      <c r="AU101" s="311"/>
    </row>
    <row r="102" spans="4:52" ht="14.1" customHeight="1" x14ac:dyDescent="0.2">
      <c r="D102" s="467"/>
      <c r="E102" s="468"/>
      <c r="F102" s="468"/>
      <c r="G102" s="468"/>
      <c r="H102" s="469"/>
      <c r="I102" s="493"/>
      <c r="J102" s="494"/>
      <c r="K102" s="494"/>
      <c r="L102" s="494"/>
      <c r="M102" s="494"/>
      <c r="N102" s="494"/>
      <c r="O102" s="494"/>
      <c r="P102" s="494"/>
      <c r="Q102" s="494"/>
      <c r="R102" s="494"/>
      <c r="S102" s="494"/>
      <c r="T102" s="494"/>
      <c r="U102" s="494"/>
      <c r="V102" s="494"/>
      <c r="W102" s="494"/>
      <c r="X102" s="494"/>
      <c r="Y102" s="494"/>
      <c r="Z102" s="494"/>
      <c r="AA102" s="494"/>
      <c r="AB102" s="494"/>
      <c r="AC102" s="494"/>
      <c r="AD102" s="494"/>
      <c r="AE102" s="494"/>
      <c r="AF102" s="494"/>
      <c r="AG102" s="494"/>
      <c r="AH102" s="494"/>
      <c r="AI102" s="494"/>
      <c r="AJ102" s="494"/>
      <c r="AK102" s="494"/>
      <c r="AL102" s="494"/>
      <c r="AM102" s="494"/>
      <c r="AN102" s="494"/>
      <c r="AO102" s="494"/>
      <c r="AP102" s="494"/>
      <c r="AQ102" s="494"/>
      <c r="AR102" s="495"/>
      <c r="AS102" s="518"/>
      <c r="AT102" s="516"/>
      <c r="AU102" s="311"/>
    </row>
    <row r="103" spans="4:52" ht="14.1" customHeight="1" x14ac:dyDescent="0.2">
      <c r="D103" s="467"/>
      <c r="E103" s="468"/>
      <c r="F103" s="468"/>
      <c r="G103" s="468"/>
      <c r="H103" s="469"/>
      <c r="I103" s="493"/>
      <c r="J103" s="494"/>
      <c r="K103" s="494"/>
      <c r="L103" s="494"/>
      <c r="M103" s="494"/>
      <c r="N103" s="494"/>
      <c r="O103" s="494"/>
      <c r="P103" s="494"/>
      <c r="Q103" s="494"/>
      <c r="R103" s="494"/>
      <c r="S103" s="494"/>
      <c r="T103" s="494"/>
      <c r="U103" s="494"/>
      <c r="V103" s="494"/>
      <c r="W103" s="494"/>
      <c r="X103" s="494"/>
      <c r="Y103" s="494"/>
      <c r="Z103" s="494"/>
      <c r="AA103" s="494"/>
      <c r="AB103" s="494"/>
      <c r="AC103" s="494"/>
      <c r="AD103" s="494"/>
      <c r="AE103" s="494"/>
      <c r="AF103" s="494"/>
      <c r="AG103" s="494"/>
      <c r="AH103" s="494"/>
      <c r="AI103" s="494"/>
      <c r="AJ103" s="494"/>
      <c r="AK103" s="494"/>
      <c r="AL103" s="494"/>
      <c r="AM103" s="494"/>
      <c r="AN103" s="494"/>
      <c r="AO103" s="494"/>
      <c r="AP103" s="494"/>
      <c r="AQ103" s="494"/>
      <c r="AR103" s="495"/>
      <c r="AS103" s="518"/>
      <c r="AT103" s="516"/>
      <c r="AU103" s="311"/>
    </row>
    <row r="104" spans="4:52" ht="14.1" customHeight="1" x14ac:dyDescent="0.2">
      <c r="D104" s="467"/>
      <c r="E104" s="468"/>
      <c r="F104" s="468"/>
      <c r="G104" s="468"/>
      <c r="H104" s="469"/>
      <c r="I104" s="493"/>
      <c r="J104" s="494"/>
      <c r="K104" s="494"/>
      <c r="L104" s="494"/>
      <c r="M104" s="494"/>
      <c r="N104" s="494"/>
      <c r="O104" s="494"/>
      <c r="P104" s="494"/>
      <c r="Q104" s="494"/>
      <c r="R104" s="494"/>
      <c r="S104" s="494"/>
      <c r="T104" s="494"/>
      <c r="U104" s="494"/>
      <c r="V104" s="494"/>
      <c r="W104" s="494"/>
      <c r="X104" s="494"/>
      <c r="Y104" s="494"/>
      <c r="Z104" s="494"/>
      <c r="AA104" s="494"/>
      <c r="AB104" s="494"/>
      <c r="AC104" s="494"/>
      <c r="AD104" s="494"/>
      <c r="AE104" s="494"/>
      <c r="AF104" s="494"/>
      <c r="AG104" s="494"/>
      <c r="AH104" s="494"/>
      <c r="AI104" s="494"/>
      <c r="AJ104" s="494"/>
      <c r="AK104" s="494"/>
      <c r="AL104" s="494"/>
      <c r="AM104" s="494"/>
      <c r="AN104" s="494"/>
      <c r="AO104" s="494"/>
      <c r="AP104" s="494"/>
      <c r="AQ104" s="494"/>
      <c r="AR104" s="495"/>
      <c r="AS104" s="518"/>
      <c r="AT104" s="516"/>
      <c r="AU104" s="311"/>
    </row>
    <row r="105" spans="4:52" ht="14.1" customHeight="1" x14ac:dyDescent="0.2">
      <c r="D105" s="467"/>
      <c r="E105" s="468"/>
      <c r="F105" s="468"/>
      <c r="G105" s="468"/>
      <c r="H105" s="469"/>
      <c r="I105" s="493"/>
      <c r="J105" s="494"/>
      <c r="K105" s="494"/>
      <c r="L105" s="494"/>
      <c r="M105" s="494"/>
      <c r="N105" s="494"/>
      <c r="O105" s="494"/>
      <c r="P105" s="494"/>
      <c r="Q105" s="494"/>
      <c r="R105" s="494"/>
      <c r="S105" s="494"/>
      <c r="T105" s="494"/>
      <c r="U105" s="494"/>
      <c r="V105" s="494"/>
      <c r="W105" s="494"/>
      <c r="X105" s="494"/>
      <c r="Y105" s="494"/>
      <c r="Z105" s="494"/>
      <c r="AA105" s="494"/>
      <c r="AB105" s="494"/>
      <c r="AC105" s="494"/>
      <c r="AD105" s="494"/>
      <c r="AE105" s="494"/>
      <c r="AF105" s="494"/>
      <c r="AG105" s="494"/>
      <c r="AH105" s="494"/>
      <c r="AI105" s="494"/>
      <c r="AJ105" s="494"/>
      <c r="AK105" s="494"/>
      <c r="AL105" s="494"/>
      <c r="AM105" s="494"/>
      <c r="AN105" s="494"/>
      <c r="AO105" s="494"/>
      <c r="AP105" s="494"/>
      <c r="AQ105" s="494"/>
      <c r="AR105" s="495"/>
      <c r="AS105" s="518"/>
      <c r="AT105" s="516"/>
      <c r="AU105" s="311"/>
    </row>
    <row r="106" spans="4:52" ht="14.1" customHeight="1" x14ac:dyDescent="0.2">
      <c r="D106" s="467"/>
      <c r="E106" s="468"/>
      <c r="F106" s="468"/>
      <c r="G106" s="468"/>
      <c r="H106" s="469"/>
      <c r="I106" s="493"/>
      <c r="J106" s="494"/>
      <c r="K106" s="494"/>
      <c r="L106" s="494"/>
      <c r="M106" s="494"/>
      <c r="N106" s="494"/>
      <c r="O106" s="494"/>
      <c r="P106" s="494"/>
      <c r="Q106" s="494"/>
      <c r="R106" s="494"/>
      <c r="S106" s="494"/>
      <c r="T106" s="494"/>
      <c r="U106" s="494"/>
      <c r="V106" s="494"/>
      <c r="W106" s="494"/>
      <c r="X106" s="494"/>
      <c r="Y106" s="494"/>
      <c r="Z106" s="494"/>
      <c r="AA106" s="494"/>
      <c r="AB106" s="494"/>
      <c r="AC106" s="494"/>
      <c r="AD106" s="494"/>
      <c r="AE106" s="494"/>
      <c r="AF106" s="494"/>
      <c r="AG106" s="494"/>
      <c r="AH106" s="494"/>
      <c r="AI106" s="494"/>
      <c r="AJ106" s="494"/>
      <c r="AK106" s="494"/>
      <c r="AL106" s="494"/>
      <c r="AM106" s="494"/>
      <c r="AN106" s="494"/>
      <c r="AO106" s="494"/>
      <c r="AP106" s="494"/>
      <c r="AQ106" s="494"/>
      <c r="AR106" s="495"/>
      <c r="AS106" s="518"/>
      <c r="AT106" s="516"/>
      <c r="AU106" s="311"/>
    </row>
    <row r="107" spans="4:52" ht="14.1" customHeight="1" x14ac:dyDescent="0.2">
      <c r="D107" s="467"/>
      <c r="E107" s="468"/>
      <c r="F107" s="468"/>
      <c r="G107" s="468"/>
      <c r="H107" s="469"/>
      <c r="I107" s="496"/>
      <c r="J107" s="497"/>
      <c r="K107" s="497"/>
      <c r="L107" s="497"/>
      <c r="M107" s="497"/>
      <c r="N107" s="497"/>
      <c r="O107" s="497"/>
      <c r="P107" s="497"/>
      <c r="Q107" s="497"/>
      <c r="R107" s="497"/>
      <c r="S107" s="497"/>
      <c r="T107" s="497"/>
      <c r="U107" s="497"/>
      <c r="V107" s="497"/>
      <c r="W107" s="497"/>
      <c r="X107" s="497"/>
      <c r="Y107" s="497"/>
      <c r="Z107" s="497"/>
      <c r="AA107" s="497"/>
      <c r="AB107" s="497"/>
      <c r="AC107" s="497"/>
      <c r="AD107" s="497"/>
      <c r="AE107" s="497"/>
      <c r="AF107" s="497"/>
      <c r="AG107" s="497"/>
      <c r="AH107" s="497"/>
      <c r="AI107" s="497"/>
      <c r="AJ107" s="497"/>
      <c r="AK107" s="497"/>
      <c r="AL107" s="497"/>
      <c r="AM107" s="497"/>
      <c r="AN107" s="497"/>
      <c r="AO107" s="497"/>
      <c r="AP107" s="497"/>
      <c r="AQ107" s="497"/>
      <c r="AR107" s="498"/>
      <c r="AS107" s="518"/>
      <c r="AT107" s="517"/>
      <c r="AU107" s="311"/>
      <c r="AV107" s="140">
        <f>LEN(I101)</f>
        <v>289</v>
      </c>
      <c r="AW107" s="140" t="s">
        <v>64</v>
      </c>
      <c r="AX107" s="141">
        <v>700</v>
      </c>
      <c r="AY107" s="140" t="s">
        <v>63</v>
      </c>
      <c r="AZ107" s="3" t="str">
        <f>IF(AV107&gt;AX107,"FIGYELEM! Tartsa be a megjelölt karakterszámot!","-")</f>
        <v>-</v>
      </c>
    </row>
    <row r="108" spans="4:52" ht="26.1" customHeight="1" x14ac:dyDescent="0.2">
      <c r="D108" s="467"/>
      <c r="E108" s="468"/>
      <c r="F108" s="468"/>
      <c r="G108" s="468"/>
      <c r="H108" s="469"/>
      <c r="I108" s="486" t="s">
        <v>8</v>
      </c>
      <c r="J108" s="499"/>
      <c r="K108" s="499"/>
      <c r="L108" s="499"/>
      <c r="M108" s="499"/>
      <c r="N108" s="499"/>
      <c r="O108" s="499"/>
      <c r="P108" s="499"/>
      <c r="Q108" s="499"/>
      <c r="R108" s="499"/>
      <c r="S108" s="499"/>
      <c r="T108" s="499"/>
      <c r="U108" s="499"/>
      <c r="V108" s="499"/>
      <c r="W108" s="499"/>
      <c r="X108" s="499"/>
      <c r="Y108" s="443" t="s">
        <v>735</v>
      </c>
      <c r="Z108" s="500"/>
      <c r="AA108" s="500"/>
      <c r="AB108" s="500"/>
      <c r="AC108" s="500"/>
      <c r="AD108" s="500"/>
      <c r="AE108" s="500"/>
      <c r="AF108" s="500"/>
      <c r="AG108" s="500"/>
      <c r="AH108" s="500"/>
      <c r="AI108" s="500"/>
      <c r="AJ108" s="500"/>
      <c r="AK108" s="500"/>
      <c r="AL108" s="500"/>
      <c r="AM108" s="500"/>
      <c r="AN108" s="500"/>
      <c r="AO108" s="500"/>
      <c r="AP108" s="500"/>
      <c r="AQ108" s="500"/>
      <c r="AR108" s="501"/>
      <c r="AS108" s="147">
        <f t="shared" ref="AS108:AS113" si="6">IF(Y108=BM54,1,0)</f>
        <v>1</v>
      </c>
      <c r="AT108" s="143"/>
      <c r="AU108" s="322"/>
      <c r="AZ108" s="3" t="str">
        <f t="shared" ref="AZ108:AZ113" si="7">IF(Y108=BM54,"FIGYELEM! Fejtse ki A részt vevő diákok tevékenységének bemutatása c. mezőben és csatoljon fényképet a tevékenységről!","-")</f>
        <v>FIGYELEM! Fejtse ki A részt vevő diákok tevékenységének bemutatása c. mezőben és csatoljon fényképet a tevékenységről!</v>
      </c>
    </row>
    <row r="109" spans="4:52" ht="26.1" customHeight="1" x14ac:dyDescent="0.2">
      <c r="D109" s="467"/>
      <c r="E109" s="468"/>
      <c r="F109" s="468"/>
      <c r="G109" s="468"/>
      <c r="H109" s="469"/>
      <c r="I109" s="486" t="s">
        <v>9</v>
      </c>
      <c r="J109" s="486"/>
      <c r="K109" s="486"/>
      <c r="L109" s="486"/>
      <c r="M109" s="486"/>
      <c r="N109" s="486"/>
      <c r="O109" s="486"/>
      <c r="P109" s="486"/>
      <c r="Q109" s="486"/>
      <c r="R109" s="486"/>
      <c r="S109" s="486"/>
      <c r="T109" s="486"/>
      <c r="U109" s="486"/>
      <c r="V109" s="486"/>
      <c r="W109" s="486"/>
      <c r="X109" s="486"/>
      <c r="Y109" s="442" t="s">
        <v>737</v>
      </c>
      <c r="Z109" s="443"/>
      <c r="AA109" s="443"/>
      <c r="AB109" s="443"/>
      <c r="AC109" s="443"/>
      <c r="AD109" s="443"/>
      <c r="AE109" s="443"/>
      <c r="AF109" s="443"/>
      <c r="AG109" s="443"/>
      <c r="AH109" s="443"/>
      <c r="AI109" s="443"/>
      <c r="AJ109" s="443"/>
      <c r="AK109" s="443"/>
      <c r="AL109" s="443"/>
      <c r="AM109" s="443"/>
      <c r="AN109" s="443"/>
      <c r="AO109" s="443"/>
      <c r="AP109" s="443"/>
      <c r="AQ109" s="443"/>
      <c r="AR109" s="444"/>
      <c r="AS109" s="147">
        <f t="shared" si="6"/>
        <v>0</v>
      </c>
      <c r="AT109" s="143"/>
      <c r="AU109" s="322"/>
      <c r="AZ109" s="3" t="str">
        <f t="shared" si="7"/>
        <v>-</v>
      </c>
    </row>
    <row r="110" spans="4:52" ht="26.1" customHeight="1" x14ac:dyDescent="0.2">
      <c r="D110" s="467"/>
      <c r="E110" s="468"/>
      <c r="F110" s="468"/>
      <c r="G110" s="468"/>
      <c r="H110" s="469"/>
      <c r="I110" s="486" t="s">
        <v>10</v>
      </c>
      <c r="J110" s="486"/>
      <c r="K110" s="486"/>
      <c r="L110" s="486"/>
      <c r="M110" s="486"/>
      <c r="N110" s="486"/>
      <c r="O110" s="486"/>
      <c r="P110" s="486"/>
      <c r="Q110" s="486"/>
      <c r="R110" s="486"/>
      <c r="S110" s="486"/>
      <c r="T110" s="486"/>
      <c r="U110" s="486"/>
      <c r="V110" s="486"/>
      <c r="W110" s="486"/>
      <c r="X110" s="486"/>
      <c r="Y110" s="442" t="s">
        <v>738</v>
      </c>
      <c r="Z110" s="443"/>
      <c r="AA110" s="443"/>
      <c r="AB110" s="443"/>
      <c r="AC110" s="443"/>
      <c r="AD110" s="443"/>
      <c r="AE110" s="443"/>
      <c r="AF110" s="443"/>
      <c r="AG110" s="443"/>
      <c r="AH110" s="443"/>
      <c r="AI110" s="443"/>
      <c r="AJ110" s="443"/>
      <c r="AK110" s="443"/>
      <c r="AL110" s="443"/>
      <c r="AM110" s="443"/>
      <c r="AN110" s="443"/>
      <c r="AO110" s="443"/>
      <c r="AP110" s="443"/>
      <c r="AQ110" s="443"/>
      <c r="AR110" s="444"/>
      <c r="AS110" s="147">
        <f t="shared" si="6"/>
        <v>0</v>
      </c>
      <c r="AT110" s="143"/>
      <c r="AU110" s="322"/>
      <c r="AZ110" s="3" t="str">
        <f t="shared" si="7"/>
        <v>-</v>
      </c>
    </row>
    <row r="111" spans="4:52" ht="26.1" customHeight="1" x14ac:dyDescent="0.2">
      <c r="D111" s="467"/>
      <c r="E111" s="468"/>
      <c r="F111" s="468"/>
      <c r="G111" s="468"/>
      <c r="H111" s="469"/>
      <c r="I111" s="486" t="s">
        <v>12</v>
      </c>
      <c r="J111" s="486"/>
      <c r="K111" s="486"/>
      <c r="L111" s="486"/>
      <c r="M111" s="486"/>
      <c r="N111" s="486"/>
      <c r="O111" s="486"/>
      <c r="P111" s="486"/>
      <c r="Q111" s="486"/>
      <c r="R111" s="486"/>
      <c r="S111" s="486"/>
      <c r="T111" s="486"/>
      <c r="U111" s="486"/>
      <c r="V111" s="486"/>
      <c r="W111" s="486"/>
      <c r="X111" s="486"/>
      <c r="Y111" s="442" t="s">
        <v>741</v>
      </c>
      <c r="Z111" s="443"/>
      <c r="AA111" s="443"/>
      <c r="AB111" s="443"/>
      <c r="AC111" s="443"/>
      <c r="AD111" s="443"/>
      <c r="AE111" s="443"/>
      <c r="AF111" s="443"/>
      <c r="AG111" s="443"/>
      <c r="AH111" s="443"/>
      <c r="AI111" s="443"/>
      <c r="AJ111" s="443"/>
      <c r="AK111" s="443"/>
      <c r="AL111" s="443"/>
      <c r="AM111" s="443"/>
      <c r="AN111" s="443"/>
      <c r="AO111" s="443"/>
      <c r="AP111" s="443"/>
      <c r="AQ111" s="443"/>
      <c r="AR111" s="444"/>
      <c r="AS111" s="147">
        <f t="shared" si="6"/>
        <v>0</v>
      </c>
      <c r="AT111" s="143"/>
      <c r="AU111" s="322"/>
      <c r="AZ111" s="3" t="str">
        <f t="shared" si="7"/>
        <v>-</v>
      </c>
    </row>
    <row r="112" spans="4:52" ht="26.1" customHeight="1" x14ac:dyDescent="0.2">
      <c r="D112" s="467"/>
      <c r="E112" s="468"/>
      <c r="F112" s="468"/>
      <c r="G112" s="468"/>
      <c r="H112" s="469"/>
      <c r="I112" s="486" t="s">
        <v>734</v>
      </c>
      <c r="J112" s="486"/>
      <c r="K112" s="486"/>
      <c r="L112" s="486"/>
      <c r="M112" s="486"/>
      <c r="N112" s="486"/>
      <c r="O112" s="486"/>
      <c r="P112" s="486"/>
      <c r="Q112" s="486"/>
      <c r="R112" s="486"/>
      <c r="S112" s="486"/>
      <c r="T112" s="486"/>
      <c r="U112" s="486"/>
      <c r="V112" s="486"/>
      <c r="W112" s="486"/>
      <c r="X112" s="486"/>
      <c r="Y112" s="442" t="s">
        <v>743</v>
      </c>
      <c r="Z112" s="443"/>
      <c r="AA112" s="443"/>
      <c r="AB112" s="443"/>
      <c r="AC112" s="443"/>
      <c r="AD112" s="443"/>
      <c r="AE112" s="443"/>
      <c r="AF112" s="443"/>
      <c r="AG112" s="443"/>
      <c r="AH112" s="443"/>
      <c r="AI112" s="443"/>
      <c r="AJ112" s="443"/>
      <c r="AK112" s="443"/>
      <c r="AL112" s="443"/>
      <c r="AM112" s="443"/>
      <c r="AN112" s="443"/>
      <c r="AO112" s="443"/>
      <c r="AP112" s="443"/>
      <c r="AQ112" s="443"/>
      <c r="AR112" s="444"/>
      <c r="AS112" s="147">
        <f t="shared" si="6"/>
        <v>1</v>
      </c>
      <c r="AT112" s="143"/>
      <c r="AU112" s="322"/>
      <c r="AZ112" s="3" t="str">
        <f t="shared" si="7"/>
        <v>FIGYELEM! Fejtse ki A részt vevő diákok tevékenységének bemutatása c. mezőben és csatoljon fényképet a tevékenységről!</v>
      </c>
    </row>
    <row r="113" spans="4:52" ht="26.1" customHeight="1" x14ac:dyDescent="0.2">
      <c r="D113" s="467"/>
      <c r="E113" s="468"/>
      <c r="F113" s="468"/>
      <c r="G113" s="468"/>
      <c r="H113" s="469"/>
      <c r="I113" s="486" t="s">
        <v>11</v>
      </c>
      <c r="J113" s="486"/>
      <c r="K113" s="486"/>
      <c r="L113" s="486"/>
      <c r="M113" s="486"/>
      <c r="N113" s="486"/>
      <c r="O113" s="486"/>
      <c r="P113" s="486"/>
      <c r="Q113" s="486"/>
      <c r="R113" s="486"/>
      <c r="S113" s="486"/>
      <c r="T113" s="486"/>
      <c r="U113" s="486"/>
      <c r="V113" s="486"/>
      <c r="W113" s="486"/>
      <c r="X113" s="486"/>
      <c r="Y113" s="442" t="s">
        <v>744</v>
      </c>
      <c r="Z113" s="443"/>
      <c r="AA113" s="443"/>
      <c r="AB113" s="443"/>
      <c r="AC113" s="443"/>
      <c r="AD113" s="443"/>
      <c r="AE113" s="443"/>
      <c r="AF113" s="443"/>
      <c r="AG113" s="443"/>
      <c r="AH113" s="443"/>
      <c r="AI113" s="443"/>
      <c r="AJ113" s="443"/>
      <c r="AK113" s="443"/>
      <c r="AL113" s="443"/>
      <c r="AM113" s="443"/>
      <c r="AN113" s="443"/>
      <c r="AO113" s="443"/>
      <c r="AP113" s="443"/>
      <c r="AQ113" s="443"/>
      <c r="AR113" s="444"/>
      <c r="AS113" s="147">
        <f t="shared" si="6"/>
        <v>0</v>
      </c>
      <c r="AT113" s="143"/>
      <c r="AU113" s="322"/>
      <c r="AZ113" s="3" t="str">
        <f t="shared" si="7"/>
        <v>-</v>
      </c>
    </row>
    <row r="114" spans="4:52" ht="69.95" customHeight="1" x14ac:dyDescent="0.2">
      <c r="D114" s="467"/>
      <c r="E114" s="468"/>
      <c r="F114" s="468"/>
      <c r="G114" s="468"/>
      <c r="H114" s="469"/>
      <c r="I114" s="459" t="s">
        <v>871</v>
      </c>
      <c r="J114" s="460"/>
      <c r="K114" s="460"/>
      <c r="L114" s="460"/>
      <c r="M114" s="460"/>
      <c r="N114" s="460"/>
      <c r="O114" s="460"/>
      <c r="P114" s="460"/>
      <c r="Q114" s="460"/>
      <c r="R114" s="460"/>
      <c r="S114" s="460"/>
      <c r="T114" s="460"/>
      <c r="U114" s="460"/>
      <c r="V114" s="460"/>
      <c r="W114" s="460"/>
      <c r="X114" s="460"/>
      <c r="Y114" s="460"/>
      <c r="Z114" s="460"/>
      <c r="AA114" s="460"/>
      <c r="AB114" s="460"/>
      <c r="AC114" s="460"/>
      <c r="AD114" s="460"/>
      <c r="AE114" s="460"/>
      <c r="AF114" s="460"/>
      <c r="AG114" s="460"/>
      <c r="AH114" s="460"/>
      <c r="AI114" s="460"/>
      <c r="AJ114" s="460"/>
      <c r="AK114" s="460"/>
      <c r="AL114" s="460"/>
      <c r="AM114" s="460"/>
      <c r="AN114" s="460"/>
      <c r="AO114" s="460"/>
      <c r="AP114" s="460"/>
      <c r="AQ114" s="460"/>
      <c r="AR114" s="461"/>
      <c r="AS114" s="322"/>
      <c r="AT114" s="322"/>
      <c r="AU114" s="322"/>
    </row>
    <row r="115" spans="4:52" ht="14.1" customHeight="1" x14ac:dyDescent="0.15">
      <c r="D115" s="467"/>
      <c r="E115" s="468"/>
      <c r="F115" s="468"/>
      <c r="G115" s="468"/>
      <c r="H115" s="469"/>
      <c r="I115" s="111"/>
      <c r="J115" s="407" t="s">
        <v>132</v>
      </c>
      <c r="K115" s="407"/>
      <c r="L115" s="407"/>
      <c r="M115" s="407"/>
      <c r="N115" s="407"/>
      <c r="O115" s="407"/>
      <c r="P115" s="407"/>
      <c r="Q115" s="407"/>
      <c r="R115" s="410" t="s">
        <v>134</v>
      </c>
      <c r="S115" s="376"/>
      <c r="T115" s="376"/>
      <c r="U115" s="376"/>
      <c r="V115" s="376"/>
      <c r="W115" s="377"/>
      <c r="X115" s="120"/>
      <c r="Y115" s="410" t="s">
        <v>133</v>
      </c>
      <c r="Z115" s="376"/>
      <c r="AA115" s="376"/>
      <c r="AB115" s="376"/>
      <c r="AC115" s="376"/>
      <c r="AD115" s="376"/>
      <c r="AE115" s="376"/>
      <c r="AF115" s="376"/>
      <c r="AG115" s="376"/>
      <c r="AH115" s="376"/>
      <c r="AI115" s="376"/>
      <c r="AJ115" s="376"/>
      <c r="AK115" s="376"/>
      <c r="AL115" s="376"/>
      <c r="AM115" s="376"/>
      <c r="AN115" s="376"/>
      <c r="AO115" s="376"/>
      <c r="AP115" s="376"/>
      <c r="AQ115" s="376"/>
      <c r="AR115" s="377"/>
      <c r="AS115" s="303" t="s">
        <v>815</v>
      </c>
      <c r="AT115" s="322"/>
      <c r="AU115" s="322"/>
    </row>
    <row r="116" spans="4:52" ht="14.1" customHeight="1" x14ac:dyDescent="0.2">
      <c r="D116" s="467"/>
      <c r="E116" s="468"/>
      <c r="F116" s="468"/>
      <c r="G116" s="468"/>
      <c r="H116" s="469"/>
      <c r="I116" s="111" t="s">
        <v>748</v>
      </c>
      <c r="J116" s="408" t="str">
        <f>CONCATENATE('2.'!$D$8,'2.'!$I$8,'2.'!$J$8,"-")</f>
        <v>HAT-14-01-0380-</v>
      </c>
      <c r="K116" s="408"/>
      <c r="L116" s="408"/>
      <c r="M116" s="408"/>
      <c r="N116" s="408"/>
      <c r="O116" s="408"/>
      <c r="P116" s="408"/>
      <c r="Q116" s="408"/>
      <c r="R116" s="428" t="s">
        <v>1043</v>
      </c>
      <c r="S116" s="429"/>
      <c r="T116" s="429"/>
      <c r="U116" s="429"/>
      <c r="V116" s="429"/>
      <c r="W116" s="473"/>
      <c r="X116" s="109" t="s">
        <v>129</v>
      </c>
      <c r="Y116" s="462" t="s">
        <v>1038</v>
      </c>
      <c r="Z116" s="462"/>
      <c r="AA116" s="462"/>
      <c r="AB116" s="462"/>
      <c r="AC116" s="462"/>
      <c r="AD116" s="462"/>
      <c r="AE116" s="462"/>
      <c r="AF116" s="462"/>
      <c r="AG116" s="462"/>
      <c r="AH116" s="462"/>
      <c r="AI116" s="462"/>
      <c r="AJ116" s="462"/>
      <c r="AK116" s="462"/>
      <c r="AL116" s="462"/>
      <c r="AM116" s="462"/>
      <c r="AN116" s="462"/>
      <c r="AO116" s="462"/>
      <c r="AP116" s="462"/>
      <c r="AQ116" s="462"/>
      <c r="AR116" s="463"/>
      <c r="AS116" s="147">
        <f t="shared" ref="AS116:AS122" si="8">IF(R116&gt;0,1,0)</f>
        <v>1</v>
      </c>
      <c r="AT116" s="321"/>
      <c r="AU116" s="322"/>
    </row>
    <row r="117" spans="4:52" ht="14.1" customHeight="1" x14ac:dyDescent="0.2">
      <c r="D117" s="467"/>
      <c r="E117" s="468"/>
      <c r="F117" s="468"/>
      <c r="G117" s="468"/>
      <c r="H117" s="469"/>
      <c r="I117" s="111" t="s">
        <v>749</v>
      </c>
      <c r="J117" s="408" t="str">
        <f>CONCATENATE('2.'!$D$8,'2.'!$I$8,'2.'!$J$8,"-")</f>
        <v>HAT-14-01-0380-</v>
      </c>
      <c r="K117" s="408"/>
      <c r="L117" s="408"/>
      <c r="M117" s="408"/>
      <c r="N117" s="408"/>
      <c r="O117" s="408"/>
      <c r="P117" s="408"/>
      <c r="Q117" s="408"/>
      <c r="R117" s="428" t="s">
        <v>1044</v>
      </c>
      <c r="S117" s="429"/>
      <c r="T117" s="429"/>
      <c r="U117" s="429"/>
      <c r="V117" s="429"/>
      <c r="W117" s="473"/>
      <c r="X117" s="109" t="s">
        <v>129</v>
      </c>
      <c r="Y117" s="462" t="s">
        <v>1050</v>
      </c>
      <c r="Z117" s="462"/>
      <c r="AA117" s="462"/>
      <c r="AB117" s="462"/>
      <c r="AC117" s="462"/>
      <c r="AD117" s="462"/>
      <c r="AE117" s="462"/>
      <c r="AF117" s="462"/>
      <c r="AG117" s="462"/>
      <c r="AH117" s="462"/>
      <c r="AI117" s="462"/>
      <c r="AJ117" s="462"/>
      <c r="AK117" s="462"/>
      <c r="AL117" s="462"/>
      <c r="AM117" s="462"/>
      <c r="AN117" s="462"/>
      <c r="AO117" s="462"/>
      <c r="AP117" s="462"/>
      <c r="AQ117" s="462"/>
      <c r="AR117" s="463"/>
      <c r="AS117" s="147">
        <f t="shared" si="8"/>
        <v>1</v>
      </c>
      <c r="AT117" s="321"/>
      <c r="AU117" s="322"/>
    </row>
    <row r="118" spans="4:52" ht="14.1" customHeight="1" x14ac:dyDescent="0.2">
      <c r="D118" s="467"/>
      <c r="E118" s="468"/>
      <c r="F118" s="468"/>
      <c r="G118" s="468"/>
      <c r="H118" s="469"/>
      <c r="I118" s="111" t="s">
        <v>750</v>
      </c>
      <c r="J118" s="408" t="str">
        <f>CONCATENATE('2.'!$D$8,'2.'!$I$8,'2.'!$J$8,"-")</f>
        <v>HAT-14-01-0380-</v>
      </c>
      <c r="K118" s="408"/>
      <c r="L118" s="408"/>
      <c r="M118" s="408"/>
      <c r="N118" s="408"/>
      <c r="O118" s="408"/>
      <c r="P118" s="408"/>
      <c r="Q118" s="408"/>
      <c r="R118" s="428" t="s">
        <v>1045</v>
      </c>
      <c r="S118" s="429"/>
      <c r="T118" s="429"/>
      <c r="U118" s="429"/>
      <c r="V118" s="429"/>
      <c r="W118" s="473"/>
      <c r="X118" s="109" t="s">
        <v>129</v>
      </c>
      <c r="Y118" s="462" t="s">
        <v>1051</v>
      </c>
      <c r="Z118" s="462"/>
      <c r="AA118" s="462"/>
      <c r="AB118" s="462"/>
      <c r="AC118" s="462"/>
      <c r="AD118" s="462"/>
      <c r="AE118" s="462"/>
      <c r="AF118" s="462"/>
      <c r="AG118" s="462"/>
      <c r="AH118" s="462"/>
      <c r="AI118" s="462"/>
      <c r="AJ118" s="462"/>
      <c r="AK118" s="462"/>
      <c r="AL118" s="462"/>
      <c r="AM118" s="462"/>
      <c r="AN118" s="462"/>
      <c r="AO118" s="462"/>
      <c r="AP118" s="462"/>
      <c r="AQ118" s="462"/>
      <c r="AR118" s="463"/>
      <c r="AS118" s="147">
        <f t="shared" si="8"/>
        <v>1</v>
      </c>
      <c r="AT118" s="321"/>
      <c r="AU118" s="322"/>
    </row>
    <row r="119" spans="4:52" ht="14.1" customHeight="1" x14ac:dyDescent="0.2">
      <c r="D119" s="467"/>
      <c r="E119" s="468"/>
      <c r="F119" s="468"/>
      <c r="G119" s="468"/>
      <c r="H119" s="469"/>
      <c r="I119" s="111" t="s">
        <v>751</v>
      </c>
      <c r="J119" s="408" t="str">
        <f>CONCATENATE('2.'!$D$8,'2.'!$I$8,'2.'!$J$8,"-")</f>
        <v>HAT-14-01-0380-</v>
      </c>
      <c r="K119" s="408"/>
      <c r="L119" s="408"/>
      <c r="M119" s="408"/>
      <c r="N119" s="408"/>
      <c r="O119" s="408"/>
      <c r="P119" s="408"/>
      <c r="Q119" s="408"/>
      <c r="R119" s="428" t="s">
        <v>1046</v>
      </c>
      <c r="S119" s="429"/>
      <c r="T119" s="429"/>
      <c r="U119" s="429"/>
      <c r="V119" s="429"/>
      <c r="W119" s="473"/>
      <c r="X119" s="109" t="s">
        <v>129</v>
      </c>
      <c r="Y119" s="462" t="s">
        <v>1051</v>
      </c>
      <c r="Z119" s="462"/>
      <c r="AA119" s="462"/>
      <c r="AB119" s="462"/>
      <c r="AC119" s="462"/>
      <c r="AD119" s="462"/>
      <c r="AE119" s="462"/>
      <c r="AF119" s="462"/>
      <c r="AG119" s="462"/>
      <c r="AH119" s="462"/>
      <c r="AI119" s="462"/>
      <c r="AJ119" s="462"/>
      <c r="AK119" s="462"/>
      <c r="AL119" s="462"/>
      <c r="AM119" s="462"/>
      <c r="AN119" s="462"/>
      <c r="AO119" s="462"/>
      <c r="AP119" s="462"/>
      <c r="AQ119" s="462"/>
      <c r="AR119" s="463"/>
      <c r="AS119" s="147">
        <f t="shared" si="8"/>
        <v>1</v>
      </c>
      <c r="AT119" s="321"/>
      <c r="AU119" s="322"/>
    </row>
    <row r="120" spans="4:52" ht="14.1" customHeight="1" x14ac:dyDescent="0.2">
      <c r="D120" s="467"/>
      <c r="E120" s="468"/>
      <c r="F120" s="468"/>
      <c r="G120" s="468"/>
      <c r="H120" s="469"/>
      <c r="I120" s="111" t="s">
        <v>752</v>
      </c>
      <c r="J120" s="408" t="str">
        <f>CONCATENATE('2.'!$D$8,'2.'!$I$8,'2.'!$J$8,"-")</f>
        <v>HAT-14-01-0380-</v>
      </c>
      <c r="K120" s="408"/>
      <c r="L120" s="408"/>
      <c r="M120" s="408"/>
      <c r="N120" s="408"/>
      <c r="O120" s="408"/>
      <c r="P120" s="408"/>
      <c r="Q120" s="408"/>
      <c r="R120" s="428" t="s">
        <v>1047</v>
      </c>
      <c r="S120" s="429"/>
      <c r="T120" s="429"/>
      <c r="U120" s="429"/>
      <c r="V120" s="429"/>
      <c r="W120" s="473"/>
      <c r="X120" s="109" t="s">
        <v>129</v>
      </c>
      <c r="Y120" s="462" t="s">
        <v>1051</v>
      </c>
      <c r="Z120" s="462"/>
      <c r="AA120" s="462"/>
      <c r="AB120" s="462"/>
      <c r="AC120" s="462"/>
      <c r="AD120" s="462"/>
      <c r="AE120" s="462"/>
      <c r="AF120" s="462"/>
      <c r="AG120" s="462"/>
      <c r="AH120" s="462"/>
      <c r="AI120" s="462"/>
      <c r="AJ120" s="462"/>
      <c r="AK120" s="462"/>
      <c r="AL120" s="462"/>
      <c r="AM120" s="462"/>
      <c r="AN120" s="462"/>
      <c r="AO120" s="462"/>
      <c r="AP120" s="462"/>
      <c r="AQ120" s="462"/>
      <c r="AR120" s="463"/>
      <c r="AS120" s="147">
        <f t="shared" si="8"/>
        <v>1</v>
      </c>
      <c r="AT120" s="321"/>
      <c r="AU120" s="322"/>
    </row>
    <row r="121" spans="4:52" ht="14.1" customHeight="1" x14ac:dyDescent="0.2">
      <c r="D121" s="467"/>
      <c r="E121" s="468"/>
      <c r="F121" s="468"/>
      <c r="G121" s="468"/>
      <c r="H121" s="469"/>
      <c r="I121" s="111" t="s">
        <v>753</v>
      </c>
      <c r="J121" s="408" t="str">
        <f>CONCATENATE('2.'!$D$8,'2.'!$I$8,'2.'!$J$8,"-")</f>
        <v>HAT-14-01-0380-</v>
      </c>
      <c r="K121" s="408"/>
      <c r="L121" s="408"/>
      <c r="M121" s="408"/>
      <c r="N121" s="408"/>
      <c r="O121" s="408"/>
      <c r="P121" s="408"/>
      <c r="Q121" s="408"/>
      <c r="R121" s="428" t="s">
        <v>1048</v>
      </c>
      <c r="S121" s="429"/>
      <c r="T121" s="429"/>
      <c r="U121" s="429"/>
      <c r="V121" s="429"/>
      <c r="W121" s="473"/>
      <c r="X121" s="109" t="s">
        <v>129</v>
      </c>
      <c r="Y121" s="462" t="s">
        <v>1051</v>
      </c>
      <c r="Z121" s="462"/>
      <c r="AA121" s="462"/>
      <c r="AB121" s="462"/>
      <c r="AC121" s="462"/>
      <c r="AD121" s="462"/>
      <c r="AE121" s="462"/>
      <c r="AF121" s="462"/>
      <c r="AG121" s="462"/>
      <c r="AH121" s="462"/>
      <c r="AI121" s="462"/>
      <c r="AJ121" s="462"/>
      <c r="AK121" s="462"/>
      <c r="AL121" s="462"/>
      <c r="AM121" s="462"/>
      <c r="AN121" s="462"/>
      <c r="AO121" s="462"/>
      <c r="AP121" s="462"/>
      <c r="AQ121" s="462"/>
      <c r="AR121" s="463"/>
      <c r="AS121" s="147">
        <f t="shared" si="8"/>
        <v>1</v>
      </c>
      <c r="AT121" s="321"/>
      <c r="AU121" s="322"/>
    </row>
    <row r="122" spans="4:52" ht="14.1" customHeight="1" x14ac:dyDescent="0.2">
      <c r="D122" s="467"/>
      <c r="E122" s="468"/>
      <c r="F122" s="468"/>
      <c r="G122" s="468"/>
      <c r="H122" s="469"/>
      <c r="I122" s="111" t="s">
        <v>754</v>
      </c>
      <c r="J122" s="408" t="str">
        <f>CONCATENATE('2.'!$D$8,'2.'!$I$8,'2.'!$J$8,"-")</f>
        <v>HAT-14-01-0380-</v>
      </c>
      <c r="K122" s="408"/>
      <c r="L122" s="408"/>
      <c r="M122" s="408"/>
      <c r="N122" s="408"/>
      <c r="O122" s="408"/>
      <c r="P122" s="408"/>
      <c r="Q122" s="408"/>
      <c r="R122" s="428" t="s">
        <v>1049</v>
      </c>
      <c r="S122" s="429"/>
      <c r="T122" s="429"/>
      <c r="U122" s="429"/>
      <c r="V122" s="429"/>
      <c r="W122" s="473"/>
      <c r="X122" s="109" t="s">
        <v>129</v>
      </c>
      <c r="Y122" s="462" t="s">
        <v>1038</v>
      </c>
      <c r="Z122" s="462"/>
      <c r="AA122" s="462"/>
      <c r="AB122" s="462"/>
      <c r="AC122" s="462"/>
      <c r="AD122" s="462"/>
      <c r="AE122" s="462"/>
      <c r="AF122" s="462"/>
      <c r="AG122" s="462"/>
      <c r="AH122" s="462"/>
      <c r="AI122" s="462"/>
      <c r="AJ122" s="462"/>
      <c r="AK122" s="462"/>
      <c r="AL122" s="462"/>
      <c r="AM122" s="462"/>
      <c r="AN122" s="462"/>
      <c r="AO122" s="462"/>
      <c r="AP122" s="462"/>
      <c r="AQ122" s="462"/>
      <c r="AR122" s="463"/>
      <c r="AS122" s="147">
        <f t="shared" si="8"/>
        <v>1</v>
      </c>
      <c r="AT122" s="321"/>
      <c r="AU122" s="322"/>
    </row>
    <row r="123" spans="4:52" ht="27.95" customHeight="1" x14ac:dyDescent="0.2">
      <c r="D123" s="467"/>
      <c r="E123" s="468"/>
      <c r="F123" s="468"/>
      <c r="G123" s="468"/>
      <c r="H123" s="469"/>
      <c r="I123" s="483" t="s">
        <v>271</v>
      </c>
      <c r="J123" s="484"/>
      <c r="K123" s="484"/>
      <c r="L123" s="484"/>
      <c r="M123" s="484"/>
      <c r="N123" s="484"/>
      <c r="O123" s="484"/>
      <c r="P123" s="484"/>
      <c r="Q123" s="484"/>
      <c r="R123" s="484"/>
      <c r="S123" s="484"/>
      <c r="T123" s="484"/>
      <c r="U123" s="484"/>
      <c r="V123" s="484"/>
      <c r="W123" s="484"/>
      <c r="X123" s="484"/>
      <c r="Y123" s="484"/>
      <c r="Z123" s="484"/>
      <c r="AA123" s="484"/>
      <c r="AB123" s="484"/>
      <c r="AC123" s="484"/>
      <c r="AD123" s="484"/>
      <c r="AE123" s="484"/>
      <c r="AF123" s="484"/>
      <c r="AG123" s="484"/>
      <c r="AH123" s="484"/>
      <c r="AI123" s="484"/>
      <c r="AJ123" s="484"/>
      <c r="AK123" s="484"/>
      <c r="AL123" s="484"/>
      <c r="AM123" s="484"/>
      <c r="AN123" s="484"/>
      <c r="AO123" s="484"/>
      <c r="AP123" s="484"/>
      <c r="AQ123" s="484"/>
      <c r="AR123" s="485"/>
      <c r="AS123" s="187">
        <f>SUM(AS116:AS122)</f>
        <v>7</v>
      </c>
      <c r="AT123" s="319"/>
      <c r="AU123" s="319"/>
    </row>
    <row r="124" spans="4:52" ht="14.1" customHeight="1" x14ac:dyDescent="0.2">
      <c r="D124" s="470"/>
      <c r="E124" s="471"/>
      <c r="F124" s="471"/>
      <c r="G124" s="471"/>
      <c r="H124" s="472"/>
      <c r="I124" s="426"/>
      <c r="J124" s="426"/>
      <c r="K124" s="426"/>
      <c r="L124" s="426"/>
      <c r="M124" s="426"/>
      <c r="N124" s="426"/>
      <c r="O124" s="426"/>
      <c r="P124" s="426"/>
      <c r="Q124" s="426"/>
      <c r="R124" s="426"/>
      <c r="S124" s="426"/>
      <c r="T124" s="426"/>
      <c r="U124" s="426"/>
      <c r="V124" s="426"/>
      <c r="W124" s="426"/>
      <c r="X124" s="426"/>
      <c r="Y124" s="426"/>
      <c r="Z124" s="426"/>
      <c r="AA124" s="426"/>
      <c r="AB124" s="426"/>
      <c r="AC124" s="426"/>
      <c r="AD124" s="426"/>
      <c r="AE124" s="426"/>
      <c r="AF124" s="426"/>
      <c r="AG124" s="426"/>
      <c r="AH124" s="426"/>
      <c r="AI124" s="426"/>
      <c r="AJ124" s="426"/>
      <c r="AK124" s="426"/>
      <c r="AL124" s="426"/>
      <c r="AM124" s="426"/>
      <c r="AN124" s="426"/>
      <c r="AO124" s="426"/>
      <c r="AP124" s="426"/>
      <c r="AQ124" s="426"/>
      <c r="AR124" s="426"/>
      <c r="AS124" s="337"/>
      <c r="AT124" s="337"/>
      <c r="AU124" s="337"/>
    </row>
    <row r="125" spans="4:52" ht="27.95" customHeight="1" x14ac:dyDescent="0.2">
      <c r="D125" s="511" t="s">
        <v>793</v>
      </c>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c r="AC125" s="511"/>
      <c r="AD125" s="511"/>
      <c r="AE125" s="511"/>
      <c r="AF125" s="511"/>
      <c r="AG125" s="511"/>
      <c r="AH125" s="511"/>
      <c r="AI125" s="511"/>
      <c r="AJ125" s="511"/>
      <c r="AK125" s="511"/>
      <c r="AL125" s="511"/>
      <c r="AM125" s="511"/>
      <c r="AN125" s="511"/>
      <c r="AO125" s="511"/>
      <c r="AP125" s="511"/>
      <c r="AQ125" s="511"/>
      <c r="AR125" s="511"/>
      <c r="AS125" s="319"/>
      <c r="AT125" s="319"/>
      <c r="AU125" s="319"/>
    </row>
    <row r="126" spans="4:52" ht="14.1" customHeight="1" x14ac:dyDescent="0.2">
      <c r="D126" s="438" t="s">
        <v>76</v>
      </c>
      <c r="E126" s="439"/>
      <c r="F126" s="439"/>
      <c r="G126" s="439"/>
      <c r="H126" s="440"/>
      <c r="I126" s="487" t="s">
        <v>791</v>
      </c>
      <c r="J126" s="488"/>
      <c r="K126" s="488"/>
      <c r="L126" s="488"/>
      <c r="M126" s="488"/>
      <c r="N126" s="488"/>
      <c r="O126" s="488"/>
      <c r="P126" s="488"/>
      <c r="Q126" s="488"/>
      <c r="R126" s="488"/>
      <c r="S126" s="488"/>
      <c r="T126" s="488"/>
      <c r="U126" s="488"/>
      <c r="V126" s="488"/>
      <c r="W126" s="488"/>
      <c r="X126" s="488"/>
      <c r="Y126" s="488"/>
      <c r="Z126" s="488"/>
      <c r="AA126" s="488"/>
      <c r="AB126" s="488"/>
      <c r="AC126" s="488"/>
      <c r="AD126" s="488"/>
      <c r="AE126" s="488"/>
      <c r="AF126" s="488"/>
      <c r="AG126" s="488"/>
      <c r="AH126" s="488"/>
      <c r="AI126" s="488"/>
      <c r="AJ126" s="488"/>
      <c r="AK126" s="488"/>
      <c r="AL126" s="488"/>
      <c r="AM126" s="488"/>
      <c r="AN126" s="488"/>
      <c r="AO126" s="488"/>
      <c r="AP126" s="488"/>
      <c r="AQ126" s="488"/>
      <c r="AR126" s="489"/>
      <c r="AS126" s="154"/>
      <c r="AT126" s="154"/>
      <c r="AU126" s="154"/>
    </row>
    <row r="127" spans="4:52" ht="14.1" customHeight="1" x14ac:dyDescent="0.2">
      <c r="D127" s="502">
        <f>IF(D22&lt;2,"-",D43+1)</f>
        <v>42133</v>
      </c>
      <c r="E127" s="503"/>
      <c r="F127" s="503"/>
      <c r="G127" s="503"/>
      <c r="H127" s="504"/>
      <c r="I127" s="442" t="s">
        <v>1052</v>
      </c>
      <c r="J127" s="443"/>
      <c r="K127" s="443"/>
      <c r="L127" s="443"/>
      <c r="M127" s="443"/>
      <c r="N127" s="443"/>
      <c r="O127" s="443"/>
      <c r="P127" s="443"/>
      <c r="Q127" s="443"/>
      <c r="R127" s="443"/>
      <c r="S127" s="443"/>
      <c r="T127" s="443"/>
      <c r="U127" s="443"/>
      <c r="V127" s="443"/>
      <c r="W127" s="443"/>
      <c r="X127" s="443"/>
      <c r="Y127" s="443"/>
      <c r="Z127" s="443"/>
      <c r="AA127" s="443"/>
      <c r="AB127" s="443"/>
      <c r="AC127" s="443"/>
      <c r="AD127" s="443"/>
      <c r="AE127" s="443"/>
      <c r="AF127" s="443"/>
      <c r="AG127" s="443"/>
      <c r="AH127" s="443"/>
      <c r="AI127" s="443"/>
      <c r="AJ127" s="443"/>
      <c r="AK127" s="443"/>
      <c r="AL127" s="443"/>
      <c r="AM127" s="443"/>
      <c r="AN127" s="443"/>
      <c r="AO127" s="443"/>
      <c r="AP127" s="443"/>
      <c r="AQ127" s="443"/>
      <c r="AR127" s="444"/>
      <c r="AS127" s="337"/>
      <c r="AT127" s="337"/>
      <c r="AU127" s="337"/>
    </row>
    <row r="128" spans="4:52" ht="14.1" customHeight="1" x14ac:dyDescent="0.2">
      <c r="D128" s="505"/>
      <c r="E128" s="506"/>
      <c r="F128" s="506"/>
      <c r="G128" s="506"/>
      <c r="H128" s="507"/>
      <c r="I128" s="483" t="s">
        <v>792</v>
      </c>
      <c r="J128" s="484"/>
      <c r="K128" s="484"/>
      <c r="L128" s="484"/>
      <c r="M128" s="484"/>
      <c r="N128" s="484"/>
      <c r="O128" s="484"/>
      <c r="P128" s="484"/>
      <c r="Q128" s="484"/>
      <c r="R128" s="484"/>
      <c r="S128" s="484"/>
      <c r="T128" s="484"/>
      <c r="U128" s="484"/>
      <c r="V128" s="484"/>
      <c r="W128" s="484"/>
      <c r="X128" s="484"/>
      <c r="Y128" s="484"/>
      <c r="Z128" s="484"/>
      <c r="AA128" s="484"/>
      <c r="AB128" s="484"/>
      <c r="AC128" s="484"/>
      <c r="AD128" s="484"/>
      <c r="AE128" s="484"/>
      <c r="AF128" s="484"/>
      <c r="AG128" s="484"/>
      <c r="AH128" s="484"/>
      <c r="AI128" s="484"/>
      <c r="AJ128" s="484"/>
      <c r="AK128" s="484"/>
      <c r="AL128" s="484"/>
      <c r="AM128" s="484"/>
      <c r="AN128" s="484"/>
      <c r="AO128" s="484"/>
      <c r="AP128" s="484"/>
      <c r="AQ128" s="484"/>
      <c r="AR128" s="485"/>
      <c r="AS128" s="154"/>
      <c r="AT128" s="154"/>
      <c r="AU128" s="154"/>
    </row>
    <row r="129" spans="4:52" ht="14.1" customHeight="1" x14ac:dyDescent="0.2">
      <c r="D129" s="508"/>
      <c r="E129" s="509"/>
      <c r="F129" s="509"/>
      <c r="G129" s="509"/>
      <c r="H129" s="510"/>
      <c r="I129" s="442" t="s">
        <v>1053</v>
      </c>
      <c r="J129" s="443"/>
      <c r="K129" s="443"/>
      <c r="L129" s="443"/>
      <c r="M129" s="443"/>
      <c r="N129" s="443"/>
      <c r="O129" s="443"/>
      <c r="P129" s="443"/>
      <c r="Q129" s="443"/>
      <c r="R129" s="443"/>
      <c r="S129" s="443"/>
      <c r="T129" s="443"/>
      <c r="U129" s="443"/>
      <c r="V129" s="443"/>
      <c r="W129" s="443"/>
      <c r="X129" s="443"/>
      <c r="Y129" s="443"/>
      <c r="Z129" s="443"/>
      <c r="AA129" s="443"/>
      <c r="AB129" s="443"/>
      <c r="AC129" s="443"/>
      <c r="AD129" s="443"/>
      <c r="AE129" s="443"/>
      <c r="AF129" s="443"/>
      <c r="AG129" s="443"/>
      <c r="AH129" s="443"/>
      <c r="AI129" s="443"/>
      <c r="AJ129" s="443"/>
      <c r="AK129" s="443"/>
      <c r="AL129" s="443"/>
      <c r="AM129" s="443"/>
      <c r="AN129" s="443"/>
      <c r="AO129" s="443"/>
      <c r="AP129" s="443"/>
      <c r="AQ129" s="443"/>
      <c r="AR129" s="444"/>
      <c r="AS129" s="337"/>
      <c r="AT129" s="337"/>
      <c r="AU129" s="337"/>
    </row>
    <row r="130" spans="4:52" ht="27.95" customHeight="1" x14ac:dyDescent="0.2">
      <c r="D130" s="464" t="s">
        <v>73</v>
      </c>
      <c r="E130" s="465"/>
      <c r="F130" s="465"/>
      <c r="G130" s="465"/>
      <c r="H130" s="466"/>
      <c r="I130" s="483" t="s">
        <v>16</v>
      </c>
      <c r="J130" s="512"/>
      <c r="K130" s="512"/>
      <c r="L130" s="512"/>
      <c r="M130" s="512"/>
      <c r="N130" s="512"/>
      <c r="O130" s="512"/>
      <c r="P130" s="512"/>
      <c r="Q130" s="512"/>
      <c r="R130" s="512"/>
      <c r="S130" s="512"/>
      <c r="T130" s="512"/>
      <c r="U130" s="512"/>
      <c r="V130" s="512"/>
      <c r="W130" s="512"/>
      <c r="X130" s="512"/>
      <c r="Y130" s="512"/>
      <c r="Z130" s="512"/>
      <c r="AA130" s="512"/>
      <c r="AB130" s="512"/>
      <c r="AC130" s="512"/>
      <c r="AD130" s="512"/>
      <c r="AE130" s="512"/>
      <c r="AF130" s="512"/>
      <c r="AG130" s="512"/>
      <c r="AH130" s="512"/>
      <c r="AI130" s="512"/>
      <c r="AJ130" s="512"/>
      <c r="AK130" s="512"/>
      <c r="AL130" s="512"/>
      <c r="AM130" s="512"/>
      <c r="AN130" s="512"/>
      <c r="AO130" s="512"/>
      <c r="AP130" s="512"/>
      <c r="AQ130" s="512"/>
      <c r="AR130" s="513"/>
      <c r="AS130" s="303" t="s">
        <v>815</v>
      </c>
      <c r="AT130" s="303" t="s">
        <v>248</v>
      </c>
      <c r="AU130" s="154"/>
    </row>
    <row r="131" spans="4:52" ht="14.1" customHeight="1" x14ac:dyDescent="0.2">
      <c r="D131" s="467"/>
      <c r="E131" s="468"/>
      <c r="F131" s="468"/>
      <c r="G131" s="468"/>
      <c r="H131" s="469"/>
      <c r="I131" s="490" t="s">
        <v>1054</v>
      </c>
      <c r="J131" s="491"/>
      <c r="K131" s="491"/>
      <c r="L131" s="491"/>
      <c r="M131" s="491"/>
      <c r="N131" s="491"/>
      <c r="O131" s="491"/>
      <c r="P131" s="491"/>
      <c r="Q131" s="491"/>
      <c r="R131" s="491"/>
      <c r="S131" s="491"/>
      <c r="T131" s="491"/>
      <c r="U131" s="491"/>
      <c r="V131" s="491"/>
      <c r="W131" s="491"/>
      <c r="X131" s="491"/>
      <c r="Y131" s="491"/>
      <c r="Z131" s="491"/>
      <c r="AA131" s="491"/>
      <c r="AB131" s="491"/>
      <c r="AC131" s="491"/>
      <c r="AD131" s="491"/>
      <c r="AE131" s="491"/>
      <c r="AF131" s="491"/>
      <c r="AG131" s="491"/>
      <c r="AH131" s="491"/>
      <c r="AI131" s="491"/>
      <c r="AJ131" s="491"/>
      <c r="AK131" s="491"/>
      <c r="AL131" s="491"/>
      <c r="AM131" s="491"/>
      <c r="AN131" s="491"/>
      <c r="AO131" s="491"/>
      <c r="AP131" s="491"/>
      <c r="AQ131" s="491"/>
      <c r="AR131" s="492"/>
      <c r="AS131" s="518"/>
      <c r="AT131" s="515"/>
      <c r="AU131" s="311"/>
    </row>
    <row r="132" spans="4:52" ht="14.1" customHeight="1" x14ac:dyDescent="0.2">
      <c r="D132" s="467"/>
      <c r="E132" s="468"/>
      <c r="F132" s="468"/>
      <c r="G132" s="468"/>
      <c r="H132" s="469"/>
      <c r="I132" s="493"/>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4"/>
      <c r="AK132" s="494"/>
      <c r="AL132" s="494"/>
      <c r="AM132" s="494"/>
      <c r="AN132" s="494"/>
      <c r="AO132" s="494"/>
      <c r="AP132" s="494"/>
      <c r="AQ132" s="494"/>
      <c r="AR132" s="495"/>
      <c r="AS132" s="518"/>
      <c r="AT132" s="516"/>
      <c r="AU132" s="311"/>
    </row>
    <row r="133" spans="4:52" ht="14.1" customHeight="1" x14ac:dyDescent="0.2">
      <c r="D133" s="467"/>
      <c r="E133" s="468"/>
      <c r="F133" s="468"/>
      <c r="G133" s="468"/>
      <c r="H133" s="469"/>
      <c r="I133" s="493"/>
      <c r="J133" s="494"/>
      <c r="K133" s="494"/>
      <c r="L133" s="494"/>
      <c r="M133" s="494"/>
      <c r="N133" s="494"/>
      <c r="O133" s="494"/>
      <c r="P133" s="494"/>
      <c r="Q133" s="494"/>
      <c r="R133" s="494"/>
      <c r="S133" s="494"/>
      <c r="T133" s="494"/>
      <c r="U133" s="494"/>
      <c r="V133" s="494"/>
      <c r="W133" s="494"/>
      <c r="X133" s="494"/>
      <c r="Y133" s="494"/>
      <c r="Z133" s="494"/>
      <c r="AA133" s="494"/>
      <c r="AB133" s="494"/>
      <c r="AC133" s="494"/>
      <c r="AD133" s="494"/>
      <c r="AE133" s="494"/>
      <c r="AF133" s="494"/>
      <c r="AG133" s="494"/>
      <c r="AH133" s="494"/>
      <c r="AI133" s="494"/>
      <c r="AJ133" s="494"/>
      <c r="AK133" s="494"/>
      <c r="AL133" s="494"/>
      <c r="AM133" s="494"/>
      <c r="AN133" s="494"/>
      <c r="AO133" s="494"/>
      <c r="AP133" s="494"/>
      <c r="AQ133" s="494"/>
      <c r="AR133" s="495"/>
      <c r="AS133" s="518"/>
      <c r="AT133" s="516"/>
      <c r="AU133" s="311"/>
    </row>
    <row r="134" spans="4:52" ht="14.1" customHeight="1" x14ac:dyDescent="0.2">
      <c r="D134" s="467"/>
      <c r="E134" s="468"/>
      <c r="F134" s="468"/>
      <c r="G134" s="468"/>
      <c r="H134" s="469"/>
      <c r="I134" s="493"/>
      <c r="J134" s="494"/>
      <c r="K134" s="494"/>
      <c r="L134" s="494"/>
      <c r="M134" s="494"/>
      <c r="N134" s="494"/>
      <c r="O134" s="494"/>
      <c r="P134" s="494"/>
      <c r="Q134" s="494"/>
      <c r="R134" s="494"/>
      <c r="S134" s="494"/>
      <c r="T134" s="494"/>
      <c r="U134" s="494"/>
      <c r="V134" s="494"/>
      <c r="W134" s="494"/>
      <c r="X134" s="494"/>
      <c r="Y134" s="494"/>
      <c r="Z134" s="494"/>
      <c r="AA134" s="494"/>
      <c r="AB134" s="494"/>
      <c r="AC134" s="494"/>
      <c r="AD134" s="494"/>
      <c r="AE134" s="494"/>
      <c r="AF134" s="494"/>
      <c r="AG134" s="494"/>
      <c r="AH134" s="494"/>
      <c r="AI134" s="494"/>
      <c r="AJ134" s="494"/>
      <c r="AK134" s="494"/>
      <c r="AL134" s="494"/>
      <c r="AM134" s="494"/>
      <c r="AN134" s="494"/>
      <c r="AO134" s="494"/>
      <c r="AP134" s="494"/>
      <c r="AQ134" s="494"/>
      <c r="AR134" s="495"/>
      <c r="AS134" s="518"/>
      <c r="AT134" s="516"/>
      <c r="AU134" s="311"/>
    </row>
    <row r="135" spans="4:52" ht="14.1" customHeight="1" x14ac:dyDescent="0.2">
      <c r="D135" s="467"/>
      <c r="E135" s="468"/>
      <c r="F135" s="468"/>
      <c r="G135" s="468"/>
      <c r="H135" s="469"/>
      <c r="I135" s="493"/>
      <c r="J135" s="494"/>
      <c r="K135" s="494"/>
      <c r="L135" s="494"/>
      <c r="M135" s="494"/>
      <c r="N135" s="494"/>
      <c r="O135" s="494"/>
      <c r="P135" s="494"/>
      <c r="Q135" s="494"/>
      <c r="R135" s="494"/>
      <c r="S135" s="494"/>
      <c r="T135" s="494"/>
      <c r="U135" s="494"/>
      <c r="V135" s="494"/>
      <c r="W135" s="494"/>
      <c r="X135" s="494"/>
      <c r="Y135" s="494"/>
      <c r="Z135" s="494"/>
      <c r="AA135" s="494"/>
      <c r="AB135" s="494"/>
      <c r="AC135" s="494"/>
      <c r="AD135" s="494"/>
      <c r="AE135" s="494"/>
      <c r="AF135" s="494"/>
      <c r="AG135" s="494"/>
      <c r="AH135" s="494"/>
      <c r="AI135" s="494"/>
      <c r="AJ135" s="494"/>
      <c r="AK135" s="494"/>
      <c r="AL135" s="494"/>
      <c r="AM135" s="494"/>
      <c r="AN135" s="494"/>
      <c r="AO135" s="494"/>
      <c r="AP135" s="494"/>
      <c r="AQ135" s="494"/>
      <c r="AR135" s="495"/>
      <c r="AS135" s="518"/>
      <c r="AT135" s="516"/>
      <c r="AU135" s="311"/>
    </row>
    <row r="136" spans="4:52" ht="14.1" customHeight="1" x14ac:dyDescent="0.2">
      <c r="D136" s="467"/>
      <c r="E136" s="468"/>
      <c r="F136" s="468"/>
      <c r="G136" s="468"/>
      <c r="H136" s="469"/>
      <c r="I136" s="493"/>
      <c r="J136" s="494"/>
      <c r="K136" s="494"/>
      <c r="L136" s="494"/>
      <c r="M136" s="494"/>
      <c r="N136" s="494"/>
      <c r="O136" s="494"/>
      <c r="P136" s="494"/>
      <c r="Q136" s="494"/>
      <c r="R136" s="494"/>
      <c r="S136" s="494"/>
      <c r="T136" s="494"/>
      <c r="U136" s="494"/>
      <c r="V136" s="494"/>
      <c r="W136" s="494"/>
      <c r="X136" s="494"/>
      <c r="Y136" s="494"/>
      <c r="Z136" s="494"/>
      <c r="AA136" s="494"/>
      <c r="AB136" s="494"/>
      <c r="AC136" s="494"/>
      <c r="AD136" s="494"/>
      <c r="AE136" s="494"/>
      <c r="AF136" s="494"/>
      <c r="AG136" s="494"/>
      <c r="AH136" s="494"/>
      <c r="AI136" s="494"/>
      <c r="AJ136" s="494"/>
      <c r="AK136" s="494"/>
      <c r="AL136" s="494"/>
      <c r="AM136" s="494"/>
      <c r="AN136" s="494"/>
      <c r="AO136" s="494"/>
      <c r="AP136" s="494"/>
      <c r="AQ136" s="494"/>
      <c r="AR136" s="495"/>
      <c r="AS136" s="518"/>
      <c r="AT136" s="516"/>
      <c r="AU136" s="311"/>
    </row>
    <row r="137" spans="4:52" ht="14.1" customHeight="1" x14ac:dyDescent="0.2">
      <c r="D137" s="467"/>
      <c r="E137" s="468"/>
      <c r="F137" s="468"/>
      <c r="G137" s="468"/>
      <c r="H137" s="469"/>
      <c r="I137" s="496"/>
      <c r="J137" s="497"/>
      <c r="K137" s="497"/>
      <c r="L137" s="497"/>
      <c r="M137" s="497"/>
      <c r="N137" s="497"/>
      <c r="O137" s="497"/>
      <c r="P137" s="497"/>
      <c r="Q137" s="497"/>
      <c r="R137" s="497"/>
      <c r="S137" s="497"/>
      <c r="T137" s="497"/>
      <c r="U137" s="497"/>
      <c r="V137" s="497"/>
      <c r="W137" s="497"/>
      <c r="X137" s="497"/>
      <c r="Y137" s="497"/>
      <c r="Z137" s="497"/>
      <c r="AA137" s="497"/>
      <c r="AB137" s="497"/>
      <c r="AC137" s="497"/>
      <c r="AD137" s="497"/>
      <c r="AE137" s="497"/>
      <c r="AF137" s="497"/>
      <c r="AG137" s="497"/>
      <c r="AH137" s="497"/>
      <c r="AI137" s="497"/>
      <c r="AJ137" s="497"/>
      <c r="AK137" s="497"/>
      <c r="AL137" s="497"/>
      <c r="AM137" s="497"/>
      <c r="AN137" s="497"/>
      <c r="AO137" s="497"/>
      <c r="AP137" s="497"/>
      <c r="AQ137" s="497"/>
      <c r="AR137" s="498"/>
      <c r="AS137" s="518"/>
      <c r="AT137" s="517"/>
      <c r="AU137" s="311"/>
      <c r="AV137" s="140">
        <f>LEN(I131)</f>
        <v>265</v>
      </c>
      <c r="AW137" s="140" t="s">
        <v>64</v>
      </c>
      <c r="AX137" s="141">
        <v>700</v>
      </c>
      <c r="AY137" s="140" t="s">
        <v>63</v>
      </c>
      <c r="AZ137" s="3" t="str">
        <f>IF(AV137&gt;AX137,"FIGYELEM! Tartsa be a megjelölt karakterszámot!","-")</f>
        <v>-</v>
      </c>
    </row>
    <row r="138" spans="4:52" ht="26.1" customHeight="1" x14ac:dyDescent="0.2">
      <c r="D138" s="467"/>
      <c r="E138" s="468"/>
      <c r="F138" s="468"/>
      <c r="G138" s="468"/>
      <c r="H138" s="469"/>
      <c r="I138" s="486" t="s">
        <v>8</v>
      </c>
      <c r="J138" s="499"/>
      <c r="K138" s="499"/>
      <c r="L138" s="499"/>
      <c r="M138" s="499"/>
      <c r="N138" s="499"/>
      <c r="O138" s="499"/>
      <c r="P138" s="499"/>
      <c r="Q138" s="499"/>
      <c r="R138" s="499"/>
      <c r="S138" s="499"/>
      <c r="T138" s="499"/>
      <c r="U138" s="499"/>
      <c r="V138" s="499"/>
      <c r="W138" s="499"/>
      <c r="X138" s="499"/>
      <c r="Y138" s="443" t="s">
        <v>735</v>
      </c>
      <c r="Z138" s="500"/>
      <c r="AA138" s="500"/>
      <c r="AB138" s="500"/>
      <c r="AC138" s="500"/>
      <c r="AD138" s="500"/>
      <c r="AE138" s="500"/>
      <c r="AF138" s="500"/>
      <c r="AG138" s="500"/>
      <c r="AH138" s="500"/>
      <c r="AI138" s="500"/>
      <c r="AJ138" s="500"/>
      <c r="AK138" s="500"/>
      <c r="AL138" s="500"/>
      <c r="AM138" s="500"/>
      <c r="AN138" s="500"/>
      <c r="AO138" s="500"/>
      <c r="AP138" s="500"/>
      <c r="AQ138" s="500"/>
      <c r="AR138" s="501"/>
      <c r="AS138" s="147">
        <f t="shared" ref="AS138:AS143" si="9">IF(Y138=BM54,1,0)</f>
        <v>1</v>
      </c>
      <c r="AT138" s="143"/>
      <c r="AU138" s="322"/>
      <c r="AZ138" s="3" t="str">
        <f t="shared" ref="AZ138:AZ143" si="10">IF(Y138=BM54,"FIGYELEM! Fejtse ki A részt vevő diákok tevékenységének bemutatása c. mezőben és csatoljon fényképet a tevékenységről!","-")</f>
        <v>FIGYELEM! Fejtse ki A részt vevő diákok tevékenységének bemutatása c. mezőben és csatoljon fényképet a tevékenységről!</v>
      </c>
    </row>
    <row r="139" spans="4:52" ht="26.1" customHeight="1" x14ac:dyDescent="0.2">
      <c r="D139" s="467"/>
      <c r="E139" s="468"/>
      <c r="F139" s="468"/>
      <c r="G139" s="468"/>
      <c r="H139" s="469"/>
      <c r="I139" s="486" t="s">
        <v>9</v>
      </c>
      <c r="J139" s="486"/>
      <c r="K139" s="486"/>
      <c r="L139" s="486"/>
      <c r="M139" s="486"/>
      <c r="N139" s="486"/>
      <c r="O139" s="486"/>
      <c r="P139" s="486"/>
      <c r="Q139" s="486"/>
      <c r="R139" s="486"/>
      <c r="S139" s="486"/>
      <c r="T139" s="486"/>
      <c r="U139" s="486"/>
      <c r="V139" s="486"/>
      <c r="W139" s="486"/>
      <c r="X139" s="486"/>
      <c r="Y139" s="442" t="s">
        <v>736</v>
      </c>
      <c r="Z139" s="443"/>
      <c r="AA139" s="443"/>
      <c r="AB139" s="443"/>
      <c r="AC139" s="443"/>
      <c r="AD139" s="443"/>
      <c r="AE139" s="443"/>
      <c r="AF139" s="443"/>
      <c r="AG139" s="443"/>
      <c r="AH139" s="443"/>
      <c r="AI139" s="443"/>
      <c r="AJ139" s="443"/>
      <c r="AK139" s="443"/>
      <c r="AL139" s="443"/>
      <c r="AM139" s="443"/>
      <c r="AN139" s="443"/>
      <c r="AO139" s="443"/>
      <c r="AP139" s="443"/>
      <c r="AQ139" s="443"/>
      <c r="AR139" s="444"/>
      <c r="AS139" s="147">
        <f t="shared" si="9"/>
        <v>1</v>
      </c>
      <c r="AT139" s="143"/>
      <c r="AU139" s="322"/>
      <c r="AZ139" s="3" t="str">
        <f t="shared" si="10"/>
        <v>FIGYELEM! Fejtse ki A részt vevő diákok tevékenységének bemutatása c. mezőben és csatoljon fényképet a tevékenységről!</v>
      </c>
    </row>
    <row r="140" spans="4:52" ht="26.1" customHeight="1" x14ac:dyDescent="0.2">
      <c r="D140" s="467"/>
      <c r="E140" s="468"/>
      <c r="F140" s="468"/>
      <c r="G140" s="468"/>
      <c r="H140" s="469"/>
      <c r="I140" s="486" t="s">
        <v>10</v>
      </c>
      <c r="J140" s="486"/>
      <c r="K140" s="486"/>
      <c r="L140" s="486"/>
      <c r="M140" s="486"/>
      <c r="N140" s="486"/>
      <c r="O140" s="486"/>
      <c r="P140" s="486"/>
      <c r="Q140" s="486"/>
      <c r="R140" s="486"/>
      <c r="S140" s="486"/>
      <c r="T140" s="486"/>
      <c r="U140" s="486"/>
      <c r="V140" s="486"/>
      <c r="W140" s="486"/>
      <c r="X140" s="486"/>
      <c r="Y140" s="442" t="s">
        <v>739</v>
      </c>
      <c r="Z140" s="443"/>
      <c r="AA140" s="443"/>
      <c r="AB140" s="443"/>
      <c r="AC140" s="443"/>
      <c r="AD140" s="443"/>
      <c r="AE140" s="443"/>
      <c r="AF140" s="443"/>
      <c r="AG140" s="443"/>
      <c r="AH140" s="443"/>
      <c r="AI140" s="443"/>
      <c r="AJ140" s="443"/>
      <c r="AK140" s="443"/>
      <c r="AL140" s="443"/>
      <c r="AM140" s="443"/>
      <c r="AN140" s="443"/>
      <c r="AO140" s="443"/>
      <c r="AP140" s="443"/>
      <c r="AQ140" s="443"/>
      <c r="AR140" s="444"/>
      <c r="AS140" s="147">
        <f t="shared" si="9"/>
        <v>1</v>
      </c>
      <c r="AT140" s="143"/>
      <c r="AU140" s="322"/>
      <c r="AZ140" s="3" t="str">
        <f t="shared" si="10"/>
        <v>FIGYELEM! Fejtse ki A részt vevő diákok tevékenységének bemutatása c. mezőben és csatoljon fényképet a tevékenységről!</v>
      </c>
    </row>
    <row r="141" spans="4:52" ht="26.1" customHeight="1" x14ac:dyDescent="0.2">
      <c r="D141" s="467"/>
      <c r="E141" s="468"/>
      <c r="F141" s="468"/>
      <c r="G141" s="468"/>
      <c r="H141" s="469"/>
      <c r="I141" s="486" t="s">
        <v>12</v>
      </c>
      <c r="J141" s="486"/>
      <c r="K141" s="486"/>
      <c r="L141" s="486"/>
      <c r="M141" s="486"/>
      <c r="N141" s="486"/>
      <c r="O141" s="486"/>
      <c r="P141" s="486"/>
      <c r="Q141" s="486"/>
      <c r="R141" s="486"/>
      <c r="S141" s="486"/>
      <c r="T141" s="486"/>
      <c r="U141" s="486"/>
      <c r="V141" s="486"/>
      <c r="W141" s="486"/>
      <c r="X141" s="486"/>
      <c r="Y141" s="442" t="s">
        <v>740</v>
      </c>
      <c r="Z141" s="443"/>
      <c r="AA141" s="443"/>
      <c r="AB141" s="443"/>
      <c r="AC141" s="443"/>
      <c r="AD141" s="443"/>
      <c r="AE141" s="443"/>
      <c r="AF141" s="443"/>
      <c r="AG141" s="443"/>
      <c r="AH141" s="443"/>
      <c r="AI141" s="443"/>
      <c r="AJ141" s="443"/>
      <c r="AK141" s="443"/>
      <c r="AL141" s="443"/>
      <c r="AM141" s="443"/>
      <c r="AN141" s="443"/>
      <c r="AO141" s="443"/>
      <c r="AP141" s="443"/>
      <c r="AQ141" s="443"/>
      <c r="AR141" s="444"/>
      <c r="AS141" s="147">
        <f t="shared" si="9"/>
        <v>1</v>
      </c>
      <c r="AT141" s="143"/>
      <c r="AU141" s="322"/>
      <c r="AZ141" s="3" t="str">
        <f t="shared" si="10"/>
        <v>FIGYELEM! Fejtse ki A részt vevő diákok tevékenységének bemutatása c. mezőben és csatoljon fényképet a tevékenységről!</v>
      </c>
    </row>
    <row r="142" spans="4:52" ht="26.1" customHeight="1" x14ac:dyDescent="0.2">
      <c r="D142" s="467"/>
      <c r="E142" s="468"/>
      <c r="F142" s="468"/>
      <c r="G142" s="468"/>
      <c r="H142" s="469"/>
      <c r="I142" s="486" t="s">
        <v>734</v>
      </c>
      <c r="J142" s="486"/>
      <c r="K142" s="486"/>
      <c r="L142" s="486"/>
      <c r="M142" s="486"/>
      <c r="N142" s="486"/>
      <c r="O142" s="486"/>
      <c r="P142" s="486"/>
      <c r="Q142" s="486"/>
      <c r="R142" s="486"/>
      <c r="S142" s="486"/>
      <c r="T142" s="486"/>
      <c r="U142" s="486"/>
      <c r="V142" s="486"/>
      <c r="W142" s="486"/>
      <c r="X142" s="486"/>
      <c r="Y142" s="442" t="s">
        <v>743</v>
      </c>
      <c r="Z142" s="443"/>
      <c r="AA142" s="443"/>
      <c r="AB142" s="443"/>
      <c r="AC142" s="443"/>
      <c r="AD142" s="443"/>
      <c r="AE142" s="443"/>
      <c r="AF142" s="443"/>
      <c r="AG142" s="443"/>
      <c r="AH142" s="443"/>
      <c r="AI142" s="443"/>
      <c r="AJ142" s="443"/>
      <c r="AK142" s="443"/>
      <c r="AL142" s="443"/>
      <c r="AM142" s="443"/>
      <c r="AN142" s="443"/>
      <c r="AO142" s="443"/>
      <c r="AP142" s="443"/>
      <c r="AQ142" s="443"/>
      <c r="AR142" s="444"/>
      <c r="AS142" s="147">
        <f t="shared" si="9"/>
        <v>1</v>
      </c>
      <c r="AT142" s="143"/>
      <c r="AU142" s="322"/>
      <c r="AZ142" s="3" t="str">
        <f t="shared" si="10"/>
        <v>FIGYELEM! Fejtse ki A részt vevő diákok tevékenységének bemutatása c. mezőben és csatoljon fényképet a tevékenységről!</v>
      </c>
    </row>
    <row r="143" spans="4:52" ht="26.1" customHeight="1" x14ac:dyDescent="0.2">
      <c r="D143" s="467"/>
      <c r="E143" s="468"/>
      <c r="F143" s="468"/>
      <c r="G143" s="468"/>
      <c r="H143" s="469"/>
      <c r="I143" s="486" t="s">
        <v>11</v>
      </c>
      <c r="J143" s="486"/>
      <c r="K143" s="486"/>
      <c r="L143" s="486"/>
      <c r="M143" s="486"/>
      <c r="N143" s="486"/>
      <c r="O143" s="486"/>
      <c r="P143" s="486"/>
      <c r="Q143" s="486"/>
      <c r="R143" s="486"/>
      <c r="S143" s="486"/>
      <c r="T143" s="486"/>
      <c r="U143" s="486"/>
      <c r="V143" s="486"/>
      <c r="W143" s="486"/>
      <c r="X143" s="486"/>
      <c r="Y143" s="442" t="s">
        <v>744</v>
      </c>
      <c r="Z143" s="443"/>
      <c r="AA143" s="443"/>
      <c r="AB143" s="443"/>
      <c r="AC143" s="443"/>
      <c r="AD143" s="443"/>
      <c r="AE143" s="443"/>
      <c r="AF143" s="443"/>
      <c r="AG143" s="443"/>
      <c r="AH143" s="443"/>
      <c r="AI143" s="443"/>
      <c r="AJ143" s="443"/>
      <c r="AK143" s="443"/>
      <c r="AL143" s="443"/>
      <c r="AM143" s="443"/>
      <c r="AN143" s="443"/>
      <c r="AO143" s="443"/>
      <c r="AP143" s="443"/>
      <c r="AQ143" s="443"/>
      <c r="AR143" s="444"/>
      <c r="AS143" s="147">
        <f t="shared" si="9"/>
        <v>0</v>
      </c>
      <c r="AT143" s="143"/>
      <c r="AU143" s="322"/>
      <c r="AZ143" s="3" t="str">
        <f t="shared" si="10"/>
        <v>-</v>
      </c>
    </row>
    <row r="144" spans="4:52" ht="69.95" customHeight="1" x14ac:dyDescent="0.2">
      <c r="D144" s="467"/>
      <c r="E144" s="468"/>
      <c r="F144" s="468"/>
      <c r="G144" s="468"/>
      <c r="H144" s="469"/>
      <c r="I144" s="459" t="s">
        <v>871</v>
      </c>
      <c r="J144" s="460"/>
      <c r="K144" s="460"/>
      <c r="L144" s="460"/>
      <c r="M144" s="460"/>
      <c r="N144" s="460"/>
      <c r="O144" s="460"/>
      <c r="P144" s="460"/>
      <c r="Q144" s="460"/>
      <c r="R144" s="460"/>
      <c r="S144" s="460"/>
      <c r="T144" s="460"/>
      <c r="U144" s="460"/>
      <c r="V144" s="460"/>
      <c r="W144" s="460"/>
      <c r="X144" s="460"/>
      <c r="Y144" s="460"/>
      <c r="Z144" s="460"/>
      <c r="AA144" s="460"/>
      <c r="AB144" s="460"/>
      <c r="AC144" s="460"/>
      <c r="AD144" s="460"/>
      <c r="AE144" s="460"/>
      <c r="AF144" s="460"/>
      <c r="AG144" s="460"/>
      <c r="AH144" s="460"/>
      <c r="AI144" s="460"/>
      <c r="AJ144" s="460"/>
      <c r="AK144" s="460"/>
      <c r="AL144" s="460"/>
      <c r="AM144" s="460"/>
      <c r="AN144" s="460"/>
      <c r="AO144" s="460"/>
      <c r="AP144" s="460"/>
      <c r="AQ144" s="460"/>
      <c r="AR144" s="461"/>
      <c r="AS144" s="322"/>
      <c r="AT144" s="322"/>
      <c r="AU144" s="322"/>
    </row>
    <row r="145" spans="4:47" ht="14.1" customHeight="1" x14ac:dyDescent="0.2">
      <c r="D145" s="467"/>
      <c r="E145" s="468"/>
      <c r="F145" s="468"/>
      <c r="G145" s="468"/>
      <c r="H145" s="469"/>
      <c r="I145" s="111"/>
      <c r="J145" s="407" t="s">
        <v>132</v>
      </c>
      <c r="K145" s="407"/>
      <c r="L145" s="407"/>
      <c r="M145" s="407"/>
      <c r="N145" s="407"/>
      <c r="O145" s="407"/>
      <c r="P145" s="407"/>
      <c r="Q145" s="407"/>
      <c r="R145" s="410" t="s">
        <v>134</v>
      </c>
      <c r="S145" s="376"/>
      <c r="T145" s="376"/>
      <c r="U145" s="376"/>
      <c r="V145" s="376"/>
      <c r="W145" s="377"/>
      <c r="X145" s="120"/>
      <c r="Y145" s="410" t="s">
        <v>133</v>
      </c>
      <c r="Z145" s="376"/>
      <c r="AA145" s="376"/>
      <c r="AB145" s="376"/>
      <c r="AC145" s="376"/>
      <c r="AD145" s="376"/>
      <c r="AE145" s="376"/>
      <c r="AF145" s="376"/>
      <c r="AG145" s="376"/>
      <c r="AH145" s="376"/>
      <c r="AI145" s="376"/>
      <c r="AJ145" s="376"/>
      <c r="AK145" s="376"/>
      <c r="AL145" s="376"/>
      <c r="AM145" s="376"/>
      <c r="AN145" s="376"/>
      <c r="AO145" s="376"/>
      <c r="AP145" s="376"/>
      <c r="AQ145" s="376"/>
      <c r="AR145" s="377"/>
      <c r="AS145" s="322" t="s">
        <v>815</v>
      </c>
      <c r="AT145" s="322"/>
      <c r="AU145" s="322"/>
    </row>
    <row r="146" spans="4:47" ht="14.1" customHeight="1" x14ac:dyDescent="0.2">
      <c r="D146" s="467"/>
      <c r="E146" s="468"/>
      <c r="F146" s="468"/>
      <c r="G146" s="468"/>
      <c r="H146" s="469"/>
      <c r="I146" s="111" t="s">
        <v>748</v>
      </c>
      <c r="J146" s="408" t="str">
        <f>CONCATENATE('2.'!$D$8,'2.'!$I$8,'2.'!$J$8,"-")</f>
        <v>HAT-14-01-0380-</v>
      </c>
      <c r="K146" s="408"/>
      <c r="L146" s="408"/>
      <c r="M146" s="408"/>
      <c r="N146" s="408"/>
      <c r="O146" s="408"/>
      <c r="P146" s="408"/>
      <c r="Q146" s="408"/>
      <c r="R146" s="428" t="s">
        <v>1055</v>
      </c>
      <c r="S146" s="429"/>
      <c r="T146" s="429"/>
      <c r="U146" s="429"/>
      <c r="V146" s="429"/>
      <c r="W146" s="473"/>
      <c r="X146" s="109" t="s">
        <v>129</v>
      </c>
      <c r="Y146" s="462" t="s">
        <v>1062</v>
      </c>
      <c r="Z146" s="462"/>
      <c r="AA146" s="462"/>
      <c r="AB146" s="462"/>
      <c r="AC146" s="462"/>
      <c r="AD146" s="462"/>
      <c r="AE146" s="462"/>
      <c r="AF146" s="462"/>
      <c r="AG146" s="462"/>
      <c r="AH146" s="462"/>
      <c r="AI146" s="462"/>
      <c r="AJ146" s="462"/>
      <c r="AK146" s="462"/>
      <c r="AL146" s="462"/>
      <c r="AM146" s="462"/>
      <c r="AN146" s="462"/>
      <c r="AO146" s="462"/>
      <c r="AP146" s="462"/>
      <c r="AQ146" s="462"/>
      <c r="AR146" s="463"/>
      <c r="AS146" s="147">
        <f>IF(R146&gt;0,1,0)</f>
        <v>1</v>
      </c>
      <c r="AT146" s="321"/>
      <c r="AU146" s="322"/>
    </row>
    <row r="147" spans="4:47" ht="14.1" customHeight="1" x14ac:dyDescent="0.2">
      <c r="D147" s="467"/>
      <c r="E147" s="468"/>
      <c r="F147" s="468"/>
      <c r="G147" s="468"/>
      <c r="H147" s="469"/>
      <c r="I147" s="111" t="s">
        <v>749</v>
      </c>
      <c r="J147" s="408" t="str">
        <f>CONCATENATE('2.'!$D$8,'2.'!$I$8,'2.'!$J$8,"-")</f>
        <v>HAT-14-01-0380-</v>
      </c>
      <c r="K147" s="408"/>
      <c r="L147" s="408"/>
      <c r="M147" s="408"/>
      <c r="N147" s="408"/>
      <c r="O147" s="408"/>
      <c r="P147" s="408"/>
      <c r="Q147" s="408"/>
      <c r="R147" s="428" t="s">
        <v>1056</v>
      </c>
      <c r="S147" s="429"/>
      <c r="T147" s="429"/>
      <c r="U147" s="429"/>
      <c r="V147" s="429"/>
      <c r="W147" s="473"/>
      <c r="X147" s="109" t="s">
        <v>129</v>
      </c>
      <c r="Y147" s="462" t="s">
        <v>1062</v>
      </c>
      <c r="Z147" s="462"/>
      <c r="AA147" s="462"/>
      <c r="AB147" s="462"/>
      <c r="AC147" s="462"/>
      <c r="AD147" s="462"/>
      <c r="AE147" s="462"/>
      <c r="AF147" s="462"/>
      <c r="AG147" s="462"/>
      <c r="AH147" s="462"/>
      <c r="AI147" s="462"/>
      <c r="AJ147" s="462"/>
      <c r="AK147" s="462"/>
      <c r="AL147" s="462"/>
      <c r="AM147" s="462"/>
      <c r="AN147" s="462"/>
      <c r="AO147" s="462"/>
      <c r="AP147" s="462"/>
      <c r="AQ147" s="462"/>
      <c r="AR147" s="463"/>
      <c r="AS147" s="147">
        <f t="shared" ref="AS147:AS152" si="11">IF(R147&gt;0,1,0)</f>
        <v>1</v>
      </c>
      <c r="AT147" s="321"/>
      <c r="AU147" s="322"/>
    </row>
    <row r="148" spans="4:47" ht="14.1" customHeight="1" x14ac:dyDescent="0.2">
      <c r="D148" s="467"/>
      <c r="E148" s="468"/>
      <c r="F148" s="468"/>
      <c r="G148" s="468"/>
      <c r="H148" s="469"/>
      <c r="I148" s="111" t="s">
        <v>750</v>
      </c>
      <c r="J148" s="408" t="str">
        <f>CONCATENATE('2.'!$D$8,'2.'!$I$8,'2.'!$J$8,"-")</f>
        <v>HAT-14-01-0380-</v>
      </c>
      <c r="K148" s="408"/>
      <c r="L148" s="408"/>
      <c r="M148" s="408"/>
      <c r="N148" s="408"/>
      <c r="O148" s="408"/>
      <c r="P148" s="408"/>
      <c r="Q148" s="408"/>
      <c r="R148" s="428" t="s">
        <v>1057</v>
      </c>
      <c r="S148" s="429"/>
      <c r="T148" s="429"/>
      <c r="U148" s="429"/>
      <c r="V148" s="429"/>
      <c r="W148" s="473"/>
      <c r="X148" s="109" t="s">
        <v>129</v>
      </c>
      <c r="Y148" s="462" t="s">
        <v>1062</v>
      </c>
      <c r="Z148" s="462"/>
      <c r="AA148" s="462"/>
      <c r="AB148" s="462"/>
      <c r="AC148" s="462"/>
      <c r="AD148" s="462"/>
      <c r="AE148" s="462"/>
      <c r="AF148" s="462"/>
      <c r="AG148" s="462"/>
      <c r="AH148" s="462"/>
      <c r="AI148" s="462"/>
      <c r="AJ148" s="462"/>
      <c r="AK148" s="462"/>
      <c r="AL148" s="462"/>
      <c r="AM148" s="462"/>
      <c r="AN148" s="462"/>
      <c r="AO148" s="462"/>
      <c r="AP148" s="462"/>
      <c r="AQ148" s="462"/>
      <c r="AR148" s="463"/>
      <c r="AS148" s="147">
        <f t="shared" si="11"/>
        <v>1</v>
      </c>
      <c r="AT148" s="321"/>
      <c r="AU148" s="322"/>
    </row>
    <row r="149" spans="4:47" ht="14.1" customHeight="1" x14ac:dyDescent="0.2">
      <c r="D149" s="467"/>
      <c r="E149" s="468"/>
      <c r="F149" s="468"/>
      <c r="G149" s="468"/>
      <c r="H149" s="469"/>
      <c r="I149" s="111" t="s">
        <v>751</v>
      </c>
      <c r="J149" s="408" t="str">
        <f>CONCATENATE('2.'!$D$8,'2.'!$I$8,'2.'!$J$8,"-")</f>
        <v>HAT-14-01-0380-</v>
      </c>
      <c r="K149" s="408"/>
      <c r="L149" s="408"/>
      <c r="M149" s="408"/>
      <c r="N149" s="408"/>
      <c r="O149" s="408"/>
      <c r="P149" s="408"/>
      <c r="Q149" s="408"/>
      <c r="R149" s="428" t="s">
        <v>1058</v>
      </c>
      <c r="S149" s="429"/>
      <c r="T149" s="429"/>
      <c r="U149" s="429"/>
      <c r="V149" s="429"/>
      <c r="W149" s="473"/>
      <c r="X149" s="109" t="s">
        <v>129</v>
      </c>
      <c r="Y149" s="462" t="s">
        <v>1062</v>
      </c>
      <c r="Z149" s="462"/>
      <c r="AA149" s="462"/>
      <c r="AB149" s="462"/>
      <c r="AC149" s="462"/>
      <c r="AD149" s="462"/>
      <c r="AE149" s="462"/>
      <c r="AF149" s="462"/>
      <c r="AG149" s="462"/>
      <c r="AH149" s="462"/>
      <c r="AI149" s="462"/>
      <c r="AJ149" s="462"/>
      <c r="AK149" s="462"/>
      <c r="AL149" s="462"/>
      <c r="AM149" s="462"/>
      <c r="AN149" s="462"/>
      <c r="AO149" s="462"/>
      <c r="AP149" s="462"/>
      <c r="AQ149" s="462"/>
      <c r="AR149" s="463"/>
      <c r="AS149" s="147">
        <f t="shared" si="11"/>
        <v>1</v>
      </c>
      <c r="AT149" s="321"/>
      <c r="AU149" s="322"/>
    </row>
    <row r="150" spans="4:47" ht="14.1" customHeight="1" x14ac:dyDescent="0.2">
      <c r="D150" s="467"/>
      <c r="E150" s="468"/>
      <c r="F150" s="468"/>
      <c r="G150" s="468"/>
      <c r="H150" s="469"/>
      <c r="I150" s="111" t="s">
        <v>752</v>
      </c>
      <c r="J150" s="408" t="str">
        <f>CONCATENATE('2.'!$D$8,'2.'!$I$8,'2.'!$J$8,"-")</f>
        <v>HAT-14-01-0380-</v>
      </c>
      <c r="K150" s="408"/>
      <c r="L150" s="408"/>
      <c r="M150" s="408"/>
      <c r="N150" s="408"/>
      <c r="O150" s="408"/>
      <c r="P150" s="408"/>
      <c r="Q150" s="408"/>
      <c r="R150" s="428" t="s">
        <v>1059</v>
      </c>
      <c r="S150" s="429"/>
      <c r="T150" s="429"/>
      <c r="U150" s="429"/>
      <c r="V150" s="429"/>
      <c r="W150" s="473"/>
      <c r="X150" s="109" t="s">
        <v>129</v>
      </c>
      <c r="Y150" s="462" t="s">
        <v>1062</v>
      </c>
      <c r="Z150" s="462"/>
      <c r="AA150" s="462"/>
      <c r="AB150" s="462"/>
      <c r="AC150" s="462"/>
      <c r="AD150" s="462"/>
      <c r="AE150" s="462"/>
      <c r="AF150" s="462"/>
      <c r="AG150" s="462"/>
      <c r="AH150" s="462"/>
      <c r="AI150" s="462"/>
      <c r="AJ150" s="462"/>
      <c r="AK150" s="462"/>
      <c r="AL150" s="462"/>
      <c r="AM150" s="462"/>
      <c r="AN150" s="462"/>
      <c r="AO150" s="462"/>
      <c r="AP150" s="462"/>
      <c r="AQ150" s="462"/>
      <c r="AR150" s="463"/>
      <c r="AS150" s="147">
        <f t="shared" si="11"/>
        <v>1</v>
      </c>
      <c r="AT150" s="321"/>
      <c r="AU150" s="322"/>
    </row>
    <row r="151" spans="4:47" ht="14.1" customHeight="1" x14ac:dyDescent="0.2">
      <c r="D151" s="467"/>
      <c r="E151" s="468"/>
      <c r="F151" s="468"/>
      <c r="G151" s="468"/>
      <c r="H151" s="469"/>
      <c r="I151" s="111" t="s">
        <v>753</v>
      </c>
      <c r="J151" s="408" t="str">
        <f>CONCATENATE('2.'!$D$8,'2.'!$I$8,'2.'!$J$8,"-")</f>
        <v>HAT-14-01-0380-</v>
      </c>
      <c r="K151" s="408"/>
      <c r="L151" s="408"/>
      <c r="M151" s="408"/>
      <c r="N151" s="408"/>
      <c r="O151" s="408"/>
      <c r="P151" s="408"/>
      <c r="Q151" s="408"/>
      <c r="R151" s="428" t="s">
        <v>1060</v>
      </c>
      <c r="S151" s="429"/>
      <c r="T151" s="429"/>
      <c r="U151" s="429"/>
      <c r="V151" s="429"/>
      <c r="W151" s="473"/>
      <c r="X151" s="109" t="s">
        <v>129</v>
      </c>
      <c r="Y151" s="462" t="s">
        <v>1062</v>
      </c>
      <c r="Z151" s="462"/>
      <c r="AA151" s="462"/>
      <c r="AB151" s="462"/>
      <c r="AC151" s="462"/>
      <c r="AD151" s="462"/>
      <c r="AE151" s="462"/>
      <c r="AF151" s="462"/>
      <c r="AG151" s="462"/>
      <c r="AH151" s="462"/>
      <c r="AI151" s="462"/>
      <c r="AJ151" s="462"/>
      <c r="AK151" s="462"/>
      <c r="AL151" s="462"/>
      <c r="AM151" s="462"/>
      <c r="AN151" s="462"/>
      <c r="AO151" s="462"/>
      <c r="AP151" s="462"/>
      <c r="AQ151" s="462"/>
      <c r="AR151" s="463"/>
      <c r="AS151" s="147">
        <f t="shared" si="11"/>
        <v>1</v>
      </c>
      <c r="AT151" s="321"/>
      <c r="AU151" s="322"/>
    </row>
    <row r="152" spans="4:47" ht="14.1" customHeight="1" x14ac:dyDescent="0.2">
      <c r="D152" s="470"/>
      <c r="E152" s="471"/>
      <c r="F152" s="471"/>
      <c r="G152" s="471"/>
      <c r="H152" s="472"/>
      <c r="I152" s="111" t="s">
        <v>754</v>
      </c>
      <c r="J152" s="408" t="str">
        <f>CONCATENATE('2.'!$D$8,'2.'!$I$8,'2.'!$J$8,"-")</f>
        <v>HAT-14-01-0380-</v>
      </c>
      <c r="K152" s="408"/>
      <c r="L152" s="408"/>
      <c r="M152" s="408"/>
      <c r="N152" s="408"/>
      <c r="O152" s="408"/>
      <c r="P152" s="408"/>
      <c r="Q152" s="408"/>
      <c r="R152" s="428" t="s">
        <v>1061</v>
      </c>
      <c r="S152" s="429"/>
      <c r="T152" s="429"/>
      <c r="U152" s="429"/>
      <c r="V152" s="429"/>
      <c r="W152" s="473"/>
      <c r="X152" s="109" t="s">
        <v>129</v>
      </c>
      <c r="Y152" s="462" t="s">
        <v>1062</v>
      </c>
      <c r="Z152" s="462"/>
      <c r="AA152" s="462"/>
      <c r="AB152" s="462"/>
      <c r="AC152" s="462"/>
      <c r="AD152" s="462"/>
      <c r="AE152" s="462"/>
      <c r="AF152" s="462"/>
      <c r="AG152" s="462"/>
      <c r="AH152" s="462"/>
      <c r="AI152" s="462"/>
      <c r="AJ152" s="462"/>
      <c r="AK152" s="462"/>
      <c r="AL152" s="462"/>
      <c r="AM152" s="462"/>
      <c r="AN152" s="462"/>
      <c r="AO152" s="462"/>
      <c r="AP152" s="462"/>
      <c r="AQ152" s="462"/>
      <c r="AR152" s="463"/>
      <c r="AS152" s="147">
        <f t="shared" si="11"/>
        <v>1</v>
      </c>
      <c r="AT152" s="321"/>
      <c r="AU152" s="322"/>
    </row>
    <row r="153" spans="4:47" ht="14.1" customHeight="1" x14ac:dyDescent="0.2">
      <c r="D153" s="464" t="s">
        <v>74</v>
      </c>
      <c r="E153" s="465"/>
      <c r="F153" s="465"/>
      <c r="G153" s="465"/>
      <c r="H153" s="466"/>
      <c r="I153" s="487" t="s">
        <v>791</v>
      </c>
      <c r="J153" s="488"/>
      <c r="K153" s="488"/>
      <c r="L153" s="488"/>
      <c r="M153" s="488"/>
      <c r="N153" s="488"/>
      <c r="O153" s="488"/>
      <c r="P153" s="488"/>
      <c r="Q153" s="488"/>
      <c r="R153" s="488"/>
      <c r="S153" s="488"/>
      <c r="T153" s="488"/>
      <c r="U153" s="488"/>
      <c r="V153" s="488"/>
      <c r="W153" s="488"/>
      <c r="X153" s="488"/>
      <c r="Y153" s="488"/>
      <c r="Z153" s="488"/>
      <c r="AA153" s="488"/>
      <c r="AB153" s="488"/>
      <c r="AC153" s="488"/>
      <c r="AD153" s="488"/>
      <c r="AE153" s="488"/>
      <c r="AF153" s="488"/>
      <c r="AG153" s="488"/>
      <c r="AH153" s="488"/>
      <c r="AI153" s="488"/>
      <c r="AJ153" s="488"/>
      <c r="AK153" s="488"/>
      <c r="AL153" s="488"/>
      <c r="AM153" s="488"/>
      <c r="AN153" s="488"/>
      <c r="AO153" s="488"/>
      <c r="AP153" s="488"/>
      <c r="AQ153" s="488"/>
      <c r="AR153" s="489"/>
      <c r="AS153" s="319">
        <f>SUM(AS146:AS152)</f>
        <v>7</v>
      </c>
      <c r="AT153" s="319"/>
      <c r="AU153" s="319"/>
    </row>
    <row r="154" spans="4:47" ht="14.1" customHeight="1" x14ac:dyDescent="0.2">
      <c r="D154" s="467"/>
      <c r="E154" s="468"/>
      <c r="F154" s="468"/>
      <c r="G154" s="468"/>
      <c r="H154" s="469"/>
      <c r="I154" s="442" t="s">
        <v>1052</v>
      </c>
      <c r="J154" s="443"/>
      <c r="K154" s="443"/>
      <c r="L154" s="443"/>
      <c r="M154" s="443"/>
      <c r="N154" s="443"/>
      <c r="O154" s="443"/>
      <c r="P154" s="443"/>
      <c r="Q154" s="443"/>
      <c r="R154" s="443"/>
      <c r="S154" s="443"/>
      <c r="T154" s="443"/>
      <c r="U154" s="443"/>
      <c r="V154" s="443"/>
      <c r="W154" s="443"/>
      <c r="X154" s="443"/>
      <c r="Y154" s="443"/>
      <c r="Z154" s="443"/>
      <c r="AA154" s="443"/>
      <c r="AB154" s="443"/>
      <c r="AC154" s="443"/>
      <c r="AD154" s="443"/>
      <c r="AE154" s="443"/>
      <c r="AF154" s="443"/>
      <c r="AG154" s="443"/>
      <c r="AH154" s="443"/>
      <c r="AI154" s="443"/>
      <c r="AJ154" s="443"/>
      <c r="AK154" s="443"/>
      <c r="AL154" s="443"/>
      <c r="AM154" s="443"/>
      <c r="AN154" s="443"/>
      <c r="AO154" s="443"/>
      <c r="AP154" s="443"/>
      <c r="AQ154" s="443"/>
      <c r="AR154" s="444"/>
      <c r="AS154" s="337"/>
      <c r="AT154" s="337"/>
      <c r="AU154" s="337"/>
    </row>
    <row r="155" spans="4:47" ht="14.1" customHeight="1" x14ac:dyDescent="0.2">
      <c r="D155" s="467"/>
      <c r="E155" s="468"/>
      <c r="F155" s="468"/>
      <c r="G155" s="468"/>
      <c r="H155" s="469"/>
      <c r="I155" s="483" t="s">
        <v>792</v>
      </c>
      <c r="J155" s="484"/>
      <c r="K155" s="484"/>
      <c r="L155" s="484"/>
      <c r="M155" s="484"/>
      <c r="N155" s="484"/>
      <c r="O155" s="484"/>
      <c r="P155" s="484"/>
      <c r="Q155" s="484"/>
      <c r="R155" s="484"/>
      <c r="S155" s="484"/>
      <c r="T155" s="484"/>
      <c r="U155" s="484"/>
      <c r="V155" s="484"/>
      <c r="W155" s="484"/>
      <c r="X155" s="484"/>
      <c r="Y155" s="484"/>
      <c r="Z155" s="484"/>
      <c r="AA155" s="484"/>
      <c r="AB155" s="484"/>
      <c r="AC155" s="484"/>
      <c r="AD155" s="484"/>
      <c r="AE155" s="484"/>
      <c r="AF155" s="484"/>
      <c r="AG155" s="484"/>
      <c r="AH155" s="484"/>
      <c r="AI155" s="484"/>
      <c r="AJ155" s="484"/>
      <c r="AK155" s="484"/>
      <c r="AL155" s="484"/>
      <c r="AM155" s="484"/>
      <c r="AN155" s="484"/>
      <c r="AO155" s="484"/>
      <c r="AP155" s="484"/>
      <c r="AQ155" s="484"/>
      <c r="AR155" s="485"/>
      <c r="AS155" s="154"/>
      <c r="AT155" s="154"/>
      <c r="AU155" s="154"/>
    </row>
    <row r="156" spans="4:47" ht="14.1" customHeight="1" x14ac:dyDescent="0.2">
      <c r="D156" s="467"/>
      <c r="E156" s="468"/>
      <c r="F156" s="468"/>
      <c r="G156" s="468"/>
      <c r="H156" s="469"/>
      <c r="I156" s="442" t="s">
        <v>1063</v>
      </c>
      <c r="J156" s="443"/>
      <c r="K156" s="443"/>
      <c r="L156" s="443"/>
      <c r="M156" s="443"/>
      <c r="N156" s="443"/>
      <c r="O156" s="443"/>
      <c r="P156" s="443"/>
      <c r="Q156" s="443"/>
      <c r="R156" s="443"/>
      <c r="S156" s="443"/>
      <c r="T156" s="443"/>
      <c r="U156" s="443"/>
      <c r="V156" s="443"/>
      <c r="W156" s="443"/>
      <c r="X156" s="443"/>
      <c r="Y156" s="443"/>
      <c r="Z156" s="443"/>
      <c r="AA156" s="443"/>
      <c r="AB156" s="443"/>
      <c r="AC156" s="443"/>
      <c r="AD156" s="443"/>
      <c r="AE156" s="443"/>
      <c r="AF156" s="443"/>
      <c r="AG156" s="443"/>
      <c r="AH156" s="443"/>
      <c r="AI156" s="443"/>
      <c r="AJ156" s="443"/>
      <c r="AK156" s="443"/>
      <c r="AL156" s="443"/>
      <c r="AM156" s="443"/>
      <c r="AN156" s="443"/>
      <c r="AO156" s="443"/>
      <c r="AP156" s="443"/>
      <c r="AQ156" s="443"/>
      <c r="AR156" s="444"/>
      <c r="AS156" s="337"/>
      <c r="AT156" s="337"/>
      <c r="AU156" s="337"/>
    </row>
    <row r="157" spans="4:47" ht="27.95" customHeight="1" x14ac:dyDescent="0.15">
      <c r="D157" s="467"/>
      <c r="E157" s="468"/>
      <c r="F157" s="468"/>
      <c r="G157" s="468"/>
      <c r="H157" s="469"/>
      <c r="I157" s="483" t="s">
        <v>16</v>
      </c>
      <c r="J157" s="484"/>
      <c r="K157" s="484"/>
      <c r="L157" s="484"/>
      <c r="M157" s="484"/>
      <c r="N157" s="484"/>
      <c r="O157" s="484"/>
      <c r="P157" s="484"/>
      <c r="Q157" s="484"/>
      <c r="R157" s="484"/>
      <c r="S157" s="484"/>
      <c r="T157" s="484"/>
      <c r="U157" s="484"/>
      <c r="V157" s="484"/>
      <c r="W157" s="484"/>
      <c r="X157" s="484"/>
      <c r="Y157" s="484"/>
      <c r="Z157" s="484"/>
      <c r="AA157" s="484"/>
      <c r="AB157" s="484"/>
      <c r="AC157" s="484"/>
      <c r="AD157" s="484"/>
      <c r="AE157" s="484"/>
      <c r="AF157" s="484"/>
      <c r="AG157" s="484"/>
      <c r="AH157" s="484"/>
      <c r="AI157" s="484"/>
      <c r="AJ157" s="484"/>
      <c r="AK157" s="484"/>
      <c r="AL157" s="484"/>
      <c r="AM157" s="484"/>
      <c r="AN157" s="484"/>
      <c r="AO157" s="484"/>
      <c r="AP157" s="484"/>
      <c r="AQ157" s="484"/>
      <c r="AR157" s="485"/>
      <c r="AS157" s="303" t="s">
        <v>815</v>
      </c>
      <c r="AT157" s="303" t="s">
        <v>248</v>
      </c>
      <c r="AU157" s="154"/>
    </row>
    <row r="158" spans="4:47" ht="14.1" customHeight="1" x14ac:dyDescent="0.2">
      <c r="D158" s="467"/>
      <c r="E158" s="468"/>
      <c r="F158" s="468"/>
      <c r="G158" s="468"/>
      <c r="H158" s="469"/>
      <c r="I158" s="490" t="s">
        <v>1064</v>
      </c>
      <c r="J158" s="491"/>
      <c r="K158" s="491"/>
      <c r="L158" s="491"/>
      <c r="M158" s="491"/>
      <c r="N158" s="491"/>
      <c r="O158" s="491"/>
      <c r="P158" s="491"/>
      <c r="Q158" s="491"/>
      <c r="R158" s="491"/>
      <c r="S158" s="491"/>
      <c r="T158" s="491"/>
      <c r="U158" s="491"/>
      <c r="V158" s="491"/>
      <c r="W158" s="491"/>
      <c r="X158" s="491"/>
      <c r="Y158" s="491"/>
      <c r="Z158" s="491"/>
      <c r="AA158" s="491"/>
      <c r="AB158" s="491"/>
      <c r="AC158" s="491"/>
      <c r="AD158" s="491"/>
      <c r="AE158" s="491"/>
      <c r="AF158" s="491"/>
      <c r="AG158" s="491"/>
      <c r="AH158" s="491"/>
      <c r="AI158" s="491"/>
      <c r="AJ158" s="491"/>
      <c r="AK158" s="491"/>
      <c r="AL158" s="491"/>
      <c r="AM158" s="491"/>
      <c r="AN158" s="491"/>
      <c r="AO158" s="491"/>
      <c r="AP158" s="491"/>
      <c r="AQ158" s="491"/>
      <c r="AR158" s="492"/>
      <c r="AS158" s="518"/>
      <c r="AT158" s="515"/>
      <c r="AU158" s="311"/>
    </row>
    <row r="159" spans="4:47" ht="14.1" customHeight="1" x14ac:dyDescent="0.2">
      <c r="D159" s="467"/>
      <c r="E159" s="468"/>
      <c r="F159" s="468"/>
      <c r="G159" s="468"/>
      <c r="H159" s="469"/>
      <c r="I159" s="493"/>
      <c r="J159" s="494"/>
      <c r="K159" s="494"/>
      <c r="L159" s="494"/>
      <c r="M159" s="494"/>
      <c r="N159" s="494"/>
      <c r="O159" s="494"/>
      <c r="P159" s="494"/>
      <c r="Q159" s="494"/>
      <c r="R159" s="494"/>
      <c r="S159" s="494"/>
      <c r="T159" s="494"/>
      <c r="U159" s="494"/>
      <c r="V159" s="494"/>
      <c r="W159" s="494"/>
      <c r="X159" s="494"/>
      <c r="Y159" s="494"/>
      <c r="Z159" s="494"/>
      <c r="AA159" s="494"/>
      <c r="AB159" s="494"/>
      <c r="AC159" s="494"/>
      <c r="AD159" s="494"/>
      <c r="AE159" s="494"/>
      <c r="AF159" s="494"/>
      <c r="AG159" s="494"/>
      <c r="AH159" s="494"/>
      <c r="AI159" s="494"/>
      <c r="AJ159" s="494"/>
      <c r="AK159" s="494"/>
      <c r="AL159" s="494"/>
      <c r="AM159" s="494"/>
      <c r="AN159" s="494"/>
      <c r="AO159" s="494"/>
      <c r="AP159" s="494"/>
      <c r="AQ159" s="494"/>
      <c r="AR159" s="495"/>
      <c r="AS159" s="518"/>
      <c r="AT159" s="516"/>
      <c r="AU159" s="311"/>
    </row>
    <row r="160" spans="4:47" ht="14.1" customHeight="1" x14ac:dyDescent="0.2">
      <c r="D160" s="467"/>
      <c r="E160" s="468"/>
      <c r="F160" s="468"/>
      <c r="G160" s="468"/>
      <c r="H160" s="469"/>
      <c r="I160" s="493"/>
      <c r="J160" s="494"/>
      <c r="K160" s="494"/>
      <c r="L160" s="494"/>
      <c r="M160" s="494"/>
      <c r="N160" s="494"/>
      <c r="O160" s="494"/>
      <c r="P160" s="494"/>
      <c r="Q160" s="494"/>
      <c r="R160" s="494"/>
      <c r="S160" s="494"/>
      <c r="T160" s="494"/>
      <c r="U160" s="494"/>
      <c r="V160" s="494"/>
      <c r="W160" s="494"/>
      <c r="X160" s="494"/>
      <c r="Y160" s="494"/>
      <c r="Z160" s="494"/>
      <c r="AA160" s="494"/>
      <c r="AB160" s="494"/>
      <c r="AC160" s="494"/>
      <c r="AD160" s="494"/>
      <c r="AE160" s="494"/>
      <c r="AF160" s="494"/>
      <c r="AG160" s="494"/>
      <c r="AH160" s="494"/>
      <c r="AI160" s="494"/>
      <c r="AJ160" s="494"/>
      <c r="AK160" s="494"/>
      <c r="AL160" s="494"/>
      <c r="AM160" s="494"/>
      <c r="AN160" s="494"/>
      <c r="AO160" s="494"/>
      <c r="AP160" s="494"/>
      <c r="AQ160" s="494"/>
      <c r="AR160" s="495"/>
      <c r="AS160" s="518"/>
      <c r="AT160" s="516"/>
      <c r="AU160" s="311"/>
    </row>
    <row r="161" spans="4:52" ht="14.1" customHeight="1" x14ac:dyDescent="0.2">
      <c r="D161" s="467"/>
      <c r="E161" s="468"/>
      <c r="F161" s="468"/>
      <c r="G161" s="468"/>
      <c r="H161" s="469"/>
      <c r="I161" s="493"/>
      <c r="J161" s="494"/>
      <c r="K161" s="494"/>
      <c r="L161" s="494"/>
      <c r="M161" s="494"/>
      <c r="N161" s="494"/>
      <c r="O161" s="494"/>
      <c r="P161" s="494"/>
      <c r="Q161" s="494"/>
      <c r="R161" s="494"/>
      <c r="S161" s="494"/>
      <c r="T161" s="494"/>
      <c r="U161" s="494"/>
      <c r="V161" s="494"/>
      <c r="W161" s="494"/>
      <c r="X161" s="494"/>
      <c r="Y161" s="494"/>
      <c r="Z161" s="494"/>
      <c r="AA161" s="494"/>
      <c r="AB161" s="494"/>
      <c r="AC161" s="494"/>
      <c r="AD161" s="494"/>
      <c r="AE161" s="494"/>
      <c r="AF161" s="494"/>
      <c r="AG161" s="494"/>
      <c r="AH161" s="494"/>
      <c r="AI161" s="494"/>
      <c r="AJ161" s="494"/>
      <c r="AK161" s="494"/>
      <c r="AL161" s="494"/>
      <c r="AM161" s="494"/>
      <c r="AN161" s="494"/>
      <c r="AO161" s="494"/>
      <c r="AP161" s="494"/>
      <c r="AQ161" s="494"/>
      <c r="AR161" s="495"/>
      <c r="AS161" s="518"/>
      <c r="AT161" s="516"/>
      <c r="AU161" s="311"/>
    </row>
    <row r="162" spans="4:52" ht="14.1" customHeight="1" x14ac:dyDescent="0.2">
      <c r="D162" s="467"/>
      <c r="E162" s="468"/>
      <c r="F162" s="468"/>
      <c r="G162" s="468"/>
      <c r="H162" s="469"/>
      <c r="I162" s="493"/>
      <c r="J162" s="494"/>
      <c r="K162" s="494"/>
      <c r="L162" s="494"/>
      <c r="M162" s="494"/>
      <c r="N162" s="494"/>
      <c r="O162" s="494"/>
      <c r="P162" s="494"/>
      <c r="Q162" s="494"/>
      <c r="R162" s="494"/>
      <c r="S162" s="494"/>
      <c r="T162" s="494"/>
      <c r="U162" s="494"/>
      <c r="V162" s="494"/>
      <c r="W162" s="494"/>
      <c r="X162" s="494"/>
      <c r="Y162" s="494"/>
      <c r="Z162" s="494"/>
      <c r="AA162" s="494"/>
      <c r="AB162" s="494"/>
      <c r="AC162" s="494"/>
      <c r="AD162" s="494"/>
      <c r="AE162" s="494"/>
      <c r="AF162" s="494"/>
      <c r="AG162" s="494"/>
      <c r="AH162" s="494"/>
      <c r="AI162" s="494"/>
      <c r="AJ162" s="494"/>
      <c r="AK162" s="494"/>
      <c r="AL162" s="494"/>
      <c r="AM162" s="494"/>
      <c r="AN162" s="494"/>
      <c r="AO162" s="494"/>
      <c r="AP162" s="494"/>
      <c r="AQ162" s="494"/>
      <c r="AR162" s="495"/>
      <c r="AS162" s="518"/>
      <c r="AT162" s="516"/>
      <c r="AU162" s="311"/>
    </row>
    <row r="163" spans="4:52" ht="14.1" customHeight="1" x14ac:dyDescent="0.2">
      <c r="D163" s="467"/>
      <c r="E163" s="468"/>
      <c r="F163" s="468"/>
      <c r="G163" s="468"/>
      <c r="H163" s="469"/>
      <c r="I163" s="493"/>
      <c r="J163" s="494"/>
      <c r="K163" s="494"/>
      <c r="L163" s="494"/>
      <c r="M163" s="494"/>
      <c r="N163" s="494"/>
      <c r="O163" s="494"/>
      <c r="P163" s="494"/>
      <c r="Q163" s="494"/>
      <c r="R163" s="494"/>
      <c r="S163" s="494"/>
      <c r="T163" s="494"/>
      <c r="U163" s="494"/>
      <c r="V163" s="494"/>
      <c r="W163" s="494"/>
      <c r="X163" s="494"/>
      <c r="Y163" s="494"/>
      <c r="Z163" s="494"/>
      <c r="AA163" s="494"/>
      <c r="AB163" s="494"/>
      <c r="AC163" s="494"/>
      <c r="AD163" s="494"/>
      <c r="AE163" s="494"/>
      <c r="AF163" s="494"/>
      <c r="AG163" s="494"/>
      <c r="AH163" s="494"/>
      <c r="AI163" s="494"/>
      <c r="AJ163" s="494"/>
      <c r="AK163" s="494"/>
      <c r="AL163" s="494"/>
      <c r="AM163" s="494"/>
      <c r="AN163" s="494"/>
      <c r="AO163" s="494"/>
      <c r="AP163" s="494"/>
      <c r="AQ163" s="494"/>
      <c r="AR163" s="495"/>
      <c r="AS163" s="518"/>
      <c r="AT163" s="516"/>
      <c r="AU163" s="311"/>
    </row>
    <row r="164" spans="4:52" ht="14.1" customHeight="1" x14ac:dyDescent="0.2">
      <c r="D164" s="467"/>
      <c r="E164" s="468"/>
      <c r="F164" s="468"/>
      <c r="G164" s="468"/>
      <c r="H164" s="469"/>
      <c r="I164" s="496"/>
      <c r="J164" s="497"/>
      <c r="K164" s="497"/>
      <c r="L164" s="497"/>
      <c r="M164" s="497"/>
      <c r="N164" s="497"/>
      <c r="O164" s="497"/>
      <c r="P164" s="497"/>
      <c r="Q164" s="497"/>
      <c r="R164" s="497"/>
      <c r="S164" s="497"/>
      <c r="T164" s="497"/>
      <c r="U164" s="497"/>
      <c r="V164" s="497"/>
      <c r="W164" s="497"/>
      <c r="X164" s="497"/>
      <c r="Y164" s="497"/>
      <c r="Z164" s="497"/>
      <c r="AA164" s="497"/>
      <c r="AB164" s="497"/>
      <c r="AC164" s="497"/>
      <c r="AD164" s="497"/>
      <c r="AE164" s="497"/>
      <c r="AF164" s="497"/>
      <c r="AG164" s="497"/>
      <c r="AH164" s="497"/>
      <c r="AI164" s="497"/>
      <c r="AJ164" s="497"/>
      <c r="AK164" s="497"/>
      <c r="AL164" s="497"/>
      <c r="AM164" s="497"/>
      <c r="AN164" s="497"/>
      <c r="AO164" s="497"/>
      <c r="AP164" s="497"/>
      <c r="AQ164" s="497"/>
      <c r="AR164" s="498"/>
      <c r="AS164" s="518"/>
      <c r="AT164" s="517"/>
      <c r="AU164" s="311"/>
      <c r="AV164" s="140">
        <f>LEN(I158)</f>
        <v>486</v>
      </c>
      <c r="AW164" s="140" t="s">
        <v>64</v>
      </c>
      <c r="AX164" s="141">
        <v>700</v>
      </c>
      <c r="AY164" s="140" t="s">
        <v>63</v>
      </c>
      <c r="AZ164" s="3" t="str">
        <f>IF(AV164&gt;AX164,"FIGYELEM! Tartsa be a megjelölt karakterszámot!","-")</f>
        <v>-</v>
      </c>
    </row>
    <row r="165" spans="4:52" ht="26.1" customHeight="1" x14ac:dyDescent="0.2">
      <c r="D165" s="467"/>
      <c r="E165" s="468"/>
      <c r="F165" s="468"/>
      <c r="G165" s="468"/>
      <c r="H165" s="469"/>
      <c r="I165" s="486" t="s">
        <v>8</v>
      </c>
      <c r="J165" s="499"/>
      <c r="K165" s="499"/>
      <c r="L165" s="499"/>
      <c r="M165" s="499"/>
      <c r="N165" s="499"/>
      <c r="O165" s="499"/>
      <c r="P165" s="499"/>
      <c r="Q165" s="499"/>
      <c r="R165" s="499"/>
      <c r="S165" s="499"/>
      <c r="T165" s="499"/>
      <c r="U165" s="499"/>
      <c r="V165" s="499"/>
      <c r="W165" s="499"/>
      <c r="X165" s="499"/>
      <c r="Y165" s="443" t="s">
        <v>735</v>
      </c>
      <c r="Z165" s="500"/>
      <c r="AA165" s="500"/>
      <c r="AB165" s="500"/>
      <c r="AC165" s="500"/>
      <c r="AD165" s="500"/>
      <c r="AE165" s="500"/>
      <c r="AF165" s="500"/>
      <c r="AG165" s="500"/>
      <c r="AH165" s="500"/>
      <c r="AI165" s="500"/>
      <c r="AJ165" s="500"/>
      <c r="AK165" s="500"/>
      <c r="AL165" s="500"/>
      <c r="AM165" s="500"/>
      <c r="AN165" s="500"/>
      <c r="AO165" s="500"/>
      <c r="AP165" s="500"/>
      <c r="AQ165" s="500"/>
      <c r="AR165" s="501"/>
      <c r="AS165" s="147">
        <f t="shared" ref="AS165:AS170" si="12">IF(Y165=BM54,1,0)</f>
        <v>1</v>
      </c>
      <c r="AT165" s="143"/>
      <c r="AU165" s="322"/>
      <c r="AZ165" s="3" t="str">
        <f t="shared" ref="AZ165:AZ170" si="13">IF(Y165=BM54,"FIGYELEM! Fejtse ki A részt vevő diákok tevékenységének bemutatása c. mezőben és csatoljon fényképet a tevékenységről!","-")</f>
        <v>FIGYELEM! Fejtse ki A részt vevő diákok tevékenységének bemutatása c. mezőben és csatoljon fényképet a tevékenységről!</v>
      </c>
    </row>
    <row r="166" spans="4:52" ht="26.1" customHeight="1" x14ac:dyDescent="0.2">
      <c r="D166" s="467"/>
      <c r="E166" s="468"/>
      <c r="F166" s="468"/>
      <c r="G166" s="468"/>
      <c r="H166" s="469"/>
      <c r="I166" s="486" t="s">
        <v>9</v>
      </c>
      <c r="J166" s="486"/>
      <c r="K166" s="486"/>
      <c r="L166" s="486"/>
      <c r="M166" s="486"/>
      <c r="N166" s="486"/>
      <c r="O166" s="486"/>
      <c r="P166" s="486"/>
      <c r="Q166" s="486"/>
      <c r="R166" s="486"/>
      <c r="S166" s="486"/>
      <c r="T166" s="486"/>
      <c r="U166" s="486"/>
      <c r="V166" s="486"/>
      <c r="W166" s="486"/>
      <c r="X166" s="486"/>
      <c r="Y166" s="442" t="s">
        <v>736</v>
      </c>
      <c r="Z166" s="443"/>
      <c r="AA166" s="443"/>
      <c r="AB166" s="443"/>
      <c r="AC166" s="443"/>
      <c r="AD166" s="443"/>
      <c r="AE166" s="443"/>
      <c r="AF166" s="443"/>
      <c r="AG166" s="443"/>
      <c r="AH166" s="443"/>
      <c r="AI166" s="443"/>
      <c r="AJ166" s="443"/>
      <c r="AK166" s="443"/>
      <c r="AL166" s="443"/>
      <c r="AM166" s="443"/>
      <c r="AN166" s="443"/>
      <c r="AO166" s="443"/>
      <c r="AP166" s="443"/>
      <c r="AQ166" s="443"/>
      <c r="AR166" s="444"/>
      <c r="AS166" s="147">
        <f t="shared" si="12"/>
        <v>1</v>
      </c>
      <c r="AT166" s="143"/>
      <c r="AU166" s="322"/>
      <c r="AZ166" s="3" t="str">
        <f t="shared" si="13"/>
        <v>FIGYELEM! Fejtse ki A részt vevő diákok tevékenységének bemutatása c. mezőben és csatoljon fényképet a tevékenységről!</v>
      </c>
    </row>
    <row r="167" spans="4:52" ht="26.1" customHeight="1" x14ac:dyDescent="0.2">
      <c r="D167" s="467"/>
      <c r="E167" s="468"/>
      <c r="F167" s="468"/>
      <c r="G167" s="468"/>
      <c r="H167" s="469"/>
      <c r="I167" s="486" t="s">
        <v>10</v>
      </c>
      <c r="J167" s="486"/>
      <c r="K167" s="486"/>
      <c r="L167" s="486"/>
      <c r="M167" s="486"/>
      <c r="N167" s="486"/>
      <c r="O167" s="486"/>
      <c r="P167" s="486"/>
      <c r="Q167" s="486"/>
      <c r="R167" s="486"/>
      <c r="S167" s="486"/>
      <c r="T167" s="486"/>
      <c r="U167" s="486"/>
      <c r="V167" s="486"/>
      <c r="W167" s="486"/>
      <c r="X167" s="486"/>
      <c r="Y167" s="442" t="s">
        <v>738</v>
      </c>
      <c r="Z167" s="443"/>
      <c r="AA167" s="443"/>
      <c r="AB167" s="443"/>
      <c r="AC167" s="443"/>
      <c r="AD167" s="443"/>
      <c r="AE167" s="443"/>
      <c r="AF167" s="443"/>
      <c r="AG167" s="443"/>
      <c r="AH167" s="443"/>
      <c r="AI167" s="443"/>
      <c r="AJ167" s="443"/>
      <c r="AK167" s="443"/>
      <c r="AL167" s="443"/>
      <c r="AM167" s="443"/>
      <c r="AN167" s="443"/>
      <c r="AO167" s="443"/>
      <c r="AP167" s="443"/>
      <c r="AQ167" s="443"/>
      <c r="AR167" s="444"/>
      <c r="AS167" s="147">
        <f t="shared" si="12"/>
        <v>0</v>
      </c>
      <c r="AT167" s="143"/>
      <c r="AU167" s="322"/>
      <c r="AZ167" s="3" t="str">
        <f t="shared" si="13"/>
        <v>-</v>
      </c>
    </row>
    <row r="168" spans="4:52" ht="26.1" customHeight="1" x14ac:dyDescent="0.2">
      <c r="D168" s="467"/>
      <c r="E168" s="468"/>
      <c r="F168" s="468"/>
      <c r="G168" s="468"/>
      <c r="H168" s="469"/>
      <c r="I168" s="486" t="s">
        <v>12</v>
      </c>
      <c r="J168" s="486"/>
      <c r="K168" s="486"/>
      <c r="L168" s="486"/>
      <c r="M168" s="486"/>
      <c r="N168" s="486"/>
      <c r="O168" s="486"/>
      <c r="P168" s="486"/>
      <c r="Q168" s="486"/>
      <c r="R168" s="486"/>
      <c r="S168" s="486"/>
      <c r="T168" s="486"/>
      <c r="U168" s="486"/>
      <c r="V168" s="486"/>
      <c r="W168" s="486"/>
      <c r="X168" s="486"/>
      <c r="Y168" s="442" t="s">
        <v>740</v>
      </c>
      <c r="Z168" s="443"/>
      <c r="AA168" s="443"/>
      <c r="AB168" s="443"/>
      <c r="AC168" s="443"/>
      <c r="AD168" s="443"/>
      <c r="AE168" s="443"/>
      <c r="AF168" s="443"/>
      <c r="AG168" s="443"/>
      <c r="AH168" s="443"/>
      <c r="AI168" s="443"/>
      <c r="AJ168" s="443"/>
      <c r="AK168" s="443"/>
      <c r="AL168" s="443"/>
      <c r="AM168" s="443"/>
      <c r="AN168" s="443"/>
      <c r="AO168" s="443"/>
      <c r="AP168" s="443"/>
      <c r="AQ168" s="443"/>
      <c r="AR168" s="444"/>
      <c r="AS168" s="147">
        <f t="shared" si="12"/>
        <v>1</v>
      </c>
      <c r="AT168" s="143"/>
      <c r="AU168" s="322"/>
      <c r="AZ168" s="3" t="str">
        <f t="shared" si="13"/>
        <v>FIGYELEM! Fejtse ki A részt vevő diákok tevékenységének bemutatása c. mezőben és csatoljon fényképet a tevékenységről!</v>
      </c>
    </row>
    <row r="169" spans="4:52" ht="26.1" customHeight="1" x14ac:dyDescent="0.2">
      <c r="D169" s="467"/>
      <c r="E169" s="468"/>
      <c r="F169" s="468"/>
      <c r="G169" s="468"/>
      <c r="H169" s="469"/>
      <c r="I169" s="486" t="s">
        <v>734</v>
      </c>
      <c r="J169" s="486"/>
      <c r="K169" s="486"/>
      <c r="L169" s="486"/>
      <c r="M169" s="486"/>
      <c r="N169" s="486"/>
      <c r="O169" s="486"/>
      <c r="P169" s="486"/>
      <c r="Q169" s="486"/>
      <c r="R169" s="486"/>
      <c r="S169" s="486"/>
      <c r="T169" s="486"/>
      <c r="U169" s="486"/>
      <c r="V169" s="486"/>
      <c r="W169" s="486"/>
      <c r="X169" s="486"/>
      <c r="Y169" s="442" t="s">
        <v>743</v>
      </c>
      <c r="Z169" s="443"/>
      <c r="AA169" s="443"/>
      <c r="AB169" s="443"/>
      <c r="AC169" s="443"/>
      <c r="AD169" s="443"/>
      <c r="AE169" s="443"/>
      <c r="AF169" s="443"/>
      <c r="AG169" s="443"/>
      <c r="AH169" s="443"/>
      <c r="AI169" s="443"/>
      <c r="AJ169" s="443"/>
      <c r="AK169" s="443"/>
      <c r="AL169" s="443"/>
      <c r="AM169" s="443"/>
      <c r="AN169" s="443"/>
      <c r="AO169" s="443"/>
      <c r="AP169" s="443"/>
      <c r="AQ169" s="443"/>
      <c r="AR169" s="444"/>
      <c r="AS169" s="147">
        <f t="shared" si="12"/>
        <v>1</v>
      </c>
      <c r="AT169" s="143"/>
      <c r="AU169" s="322"/>
      <c r="AZ169" s="3" t="str">
        <f t="shared" si="13"/>
        <v>FIGYELEM! Fejtse ki A részt vevő diákok tevékenységének bemutatása c. mezőben és csatoljon fényképet a tevékenységről!</v>
      </c>
    </row>
    <row r="170" spans="4:52" ht="26.1" customHeight="1" x14ac:dyDescent="0.2">
      <c r="D170" s="467"/>
      <c r="E170" s="468"/>
      <c r="F170" s="468"/>
      <c r="G170" s="468"/>
      <c r="H170" s="469"/>
      <c r="I170" s="486" t="s">
        <v>11</v>
      </c>
      <c r="J170" s="486"/>
      <c r="K170" s="486"/>
      <c r="L170" s="486"/>
      <c r="M170" s="486"/>
      <c r="N170" s="486"/>
      <c r="O170" s="486"/>
      <c r="P170" s="486"/>
      <c r="Q170" s="486"/>
      <c r="R170" s="486"/>
      <c r="S170" s="486"/>
      <c r="T170" s="486"/>
      <c r="U170" s="486"/>
      <c r="V170" s="486"/>
      <c r="W170" s="486"/>
      <c r="X170" s="486"/>
      <c r="Y170" s="442" t="s">
        <v>744</v>
      </c>
      <c r="Z170" s="443"/>
      <c r="AA170" s="443"/>
      <c r="AB170" s="443"/>
      <c r="AC170" s="443"/>
      <c r="AD170" s="443"/>
      <c r="AE170" s="443"/>
      <c r="AF170" s="443"/>
      <c r="AG170" s="443"/>
      <c r="AH170" s="443"/>
      <c r="AI170" s="443"/>
      <c r="AJ170" s="443"/>
      <c r="AK170" s="443"/>
      <c r="AL170" s="443"/>
      <c r="AM170" s="443"/>
      <c r="AN170" s="443"/>
      <c r="AO170" s="443"/>
      <c r="AP170" s="443"/>
      <c r="AQ170" s="443"/>
      <c r="AR170" s="444"/>
      <c r="AS170" s="147">
        <f t="shared" si="12"/>
        <v>0</v>
      </c>
      <c r="AT170" s="143"/>
      <c r="AU170" s="322"/>
      <c r="AZ170" s="3" t="str">
        <f t="shared" si="13"/>
        <v>-</v>
      </c>
    </row>
    <row r="171" spans="4:52" ht="69.95" customHeight="1" x14ac:dyDescent="0.2">
      <c r="D171" s="467"/>
      <c r="E171" s="468"/>
      <c r="F171" s="468"/>
      <c r="G171" s="468"/>
      <c r="H171" s="469"/>
      <c r="I171" s="459" t="s">
        <v>871</v>
      </c>
      <c r="J171" s="460"/>
      <c r="K171" s="460"/>
      <c r="L171" s="460"/>
      <c r="M171" s="460"/>
      <c r="N171" s="460"/>
      <c r="O171" s="460"/>
      <c r="P171" s="460"/>
      <c r="Q171" s="460"/>
      <c r="R171" s="460"/>
      <c r="S171" s="460"/>
      <c r="T171" s="460"/>
      <c r="U171" s="460"/>
      <c r="V171" s="460"/>
      <c r="W171" s="460"/>
      <c r="X171" s="460"/>
      <c r="Y171" s="460"/>
      <c r="Z171" s="460"/>
      <c r="AA171" s="460"/>
      <c r="AB171" s="460"/>
      <c r="AC171" s="460"/>
      <c r="AD171" s="460"/>
      <c r="AE171" s="460"/>
      <c r="AF171" s="460"/>
      <c r="AG171" s="460"/>
      <c r="AH171" s="460"/>
      <c r="AI171" s="460"/>
      <c r="AJ171" s="460"/>
      <c r="AK171" s="460"/>
      <c r="AL171" s="460"/>
      <c r="AM171" s="460"/>
      <c r="AN171" s="460"/>
      <c r="AO171" s="460"/>
      <c r="AP171" s="460"/>
      <c r="AQ171" s="460"/>
      <c r="AR171" s="461"/>
      <c r="AS171" s="322"/>
      <c r="AT171" s="322"/>
      <c r="AU171" s="322"/>
    </row>
    <row r="172" spans="4:52" ht="14.1" customHeight="1" x14ac:dyDescent="0.2">
      <c r="D172" s="467"/>
      <c r="E172" s="468"/>
      <c r="F172" s="468"/>
      <c r="G172" s="468"/>
      <c r="H172" s="469"/>
      <c r="I172" s="111"/>
      <c r="J172" s="407" t="s">
        <v>132</v>
      </c>
      <c r="K172" s="407"/>
      <c r="L172" s="407"/>
      <c r="M172" s="407"/>
      <c r="N172" s="407"/>
      <c r="O172" s="407"/>
      <c r="P172" s="407"/>
      <c r="Q172" s="407"/>
      <c r="R172" s="410" t="s">
        <v>134</v>
      </c>
      <c r="S172" s="376"/>
      <c r="T172" s="376"/>
      <c r="U172" s="376"/>
      <c r="V172" s="376"/>
      <c r="W172" s="377"/>
      <c r="X172" s="120"/>
      <c r="Y172" s="410" t="s">
        <v>133</v>
      </c>
      <c r="Z172" s="376"/>
      <c r="AA172" s="376"/>
      <c r="AB172" s="376"/>
      <c r="AC172" s="376"/>
      <c r="AD172" s="376"/>
      <c r="AE172" s="376"/>
      <c r="AF172" s="376"/>
      <c r="AG172" s="376"/>
      <c r="AH172" s="376"/>
      <c r="AI172" s="376"/>
      <c r="AJ172" s="376"/>
      <c r="AK172" s="376"/>
      <c r="AL172" s="376"/>
      <c r="AM172" s="376"/>
      <c r="AN172" s="376"/>
      <c r="AO172" s="376"/>
      <c r="AP172" s="376"/>
      <c r="AQ172" s="376"/>
      <c r="AR172" s="377"/>
      <c r="AS172" s="322" t="s">
        <v>815</v>
      </c>
      <c r="AT172" s="322"/>
      <c r="AU172" s="322"/>
    </row>
    <row r="173" spans="4:52" ht="14.1" customHeight="1" x14ac:dyDescent="0.2">
      <c r="D173" s="467"/>
      <c r="E173" s="468"/>
      <c r="F173" s="468"/>
      <c r="G173" s="468"/>
      <c r="H173" s="469"/>
      <c r="I173" s="111" t="s">
        <v>748</v>
      </c>
      <c r="J173" s="408" t="str">
        <f>CONCATENATE('2.'!$D$8,'2.'!$I$8,'2.'!$J$8,"-")</f>
        <v>HAT-14-01-0380-</v>
      </c>
      <c r="K173" s="408"/>
      <c r="L173" s="408"/>
      <c r="M173" s="408"/>
      <c r="N173" s="408"/>
      <c r="O173" s="408"/>
      <c r="P173" s="408"/>
      <c r="Q173" s="408"/>
      <c r="R173" s="428" t="s">
        <v>1065</v>
      </c>
      <c r="S173" s="429"/>
      <c r="T173" s="429"/>
      <c r="U173" s="429"/>
      <c r="V173" s="429"/>
      <c r="W173" s="473"/>
      <c r="X173" s="109" t="s">
        <v>129</v>
      </c>
      <c r="Y173" s="462" t="s">
        <v>1072</v>
      </c>
      <c r="Z173" s="462"/>
      <c r="AA173" s="462"/>
      <c r="AB173" s="462"/>
      <c r="AC173" s="462"/>
      <c r="AD173" s="462"/>
      <c r="AE173" s="462"/>
      <c r="AF173" s="462"/>
      <c r="AG173" s="462"/>
      <c r="AH173" s="462"/>
      <c r="AI173" s="462"/>
      <c r="AJ173" s="462"/>
      <c r="AK173" s="462"/>
      <c r="AL173" s="462"/>
      <c r="AM173" s="462"/>
      <c r="AN173" s="462"/>
      <c r="AO173" s="462"/>
      <c r="AP173" s="462"/>
      <c r="AQ173" s="462"/>
      <c r="AR173" s="463"/>
      <c r="AS173" s="147">
        <f>IF(R173&gt;0,1,0)</f>
        <v>1</v>
      </c>
      <c r="AT173" s="321"/>
      <c r="AU173" s="322"/>
    </row>
    <row r="174" spans="4:52" ht="14.1" customHeight="1" x14ac:dyDescent="0.2">
      <c r="D174" s="467"/>
      <c r="E174" s="468"/>
      <c r="F174" s="468"/>
      <c r="G174" s="468"/>
      <c r="H174" s="469"/>
      <c r="I174" s="111" t="s">
        <v>749</v>
      </c>
      <c r="J174" s="408" t="str">
        <f>CONCATENATE('2.'!$D$8,'2.'!$I$8,'2.'!$J$8,"-")</f>
        <v>HAT-14-01-0380-</v>
      </c>
      <c r="K174" s="408"/>
      <c r="L174" s="408"/>
      <c r="M174" s="408"/>
      <c r="N174" s="408"/>
      <c r="O174" s="408"/>
      <c r="P174" s="408"/>
      <c r="Q174" s="408"/>
      <c r="R174" s="428" t="s">
        <v>1066</v>
      </c>
      <c r="S174" s="429"/>
      <c r="T174" s="429"/>
      <c r="U174" s="429"/>
      <c r="V174" s="429"/>
      <c r="W174" s="473"/>
      <c r="X174" s="109" t="s">
        <v>129</v>
      </c>
      <c r="Y174" s="462" t="s">
        <v>1072</v>
      </c>
      <c r="Z174" s="462"/>
      <c r="AA174" s="462"/>
      <c r="AB174" s="462"/>
      <c r="AC174" s="462"/>
      <c r="AD174" s="462"/>
      <c r="AE174" s="462"/>
      <c r="AF174" s="462"/>
      <c r="AG174" s="462"/>
      <c r="AH174" s="462"/>
      <c r="AI174" s="462"/>
      <c r="AJ174" s="462"/>
      <c r="AK174" s="462"/>
      <c r="AL174" s="462"/>
      <c r="AM174" s="462"/>
      <c r="AN174" s="462"/>
      <c r="AO174" s="462"/>
      <c r="AP174" s="462"/>
      <c r="AQ174" s="462"/>
      <c r="AR174" s="463"/>
      <c r="AS174" s="147">
        <f t="shared" ref="AS174:AS179" si="14">IF(R174&gt;0,1,0)</f>
        <v>1</v>
      </c>
      <c r="AT174" s="321"/>
      <c r="AU174" s="322"/>
    </row>
    <row r="175" spans="4:52" ht="14.1" customHeight="1" x14ac:dyDescent="0.2">
      <c r="D175" s="467"/>
      <c r="E175" s="468"/>
      <c r="F175" s="468"/>
      <c r="G175" s="468"/>
      <c r="H175" s="469"/>
      <c r="I175" s="111" t="s">
        <v>750</v>
      </c>
      <c r="J175" s="408" t="str">
        <f>CONCATENATE('2.'!$D$8,'2.'!$I$8,'2.'!$J$8,"-")</f>
        <v>HAT-14-01-0380-</v>
      </c>
      <c r="K175" s="408"/>
      <c r="L175" s="408"/>
      <c r="M175" s="408"/>
      <c r="N175" s="408"/>
      <c r="O175" s="408"/>
      <c r="P175" s="408"/>
      <c r="Q175" s="408"/>
      <c r="R175" s="428" t="s">
        <v>1067</v>
      </c>
      <c r="S175" s="429"/>
      <c r="T175" s="429"/>
      <c r="U175" s="429"/>
      <c r="V175" s="429"/>
      <c r="W175" s="473"/>
      <c r="X175" s="109" t="s">
        <v>129</v>
      </c>
      <c r="Y175" s="462" t="s">
        <v>1072</v>
      </c>
      <c r="Z175" s="462"/>
      <c r="AA175" s="462"/>
      <c r="AB175" s="462"/>
      <c r="AC175" s="462"/>
      <c r="AD175" s="462"/>
      <c r="AE175" s="462"/>
      <c r="AF175" s="462"/>
      <c r="AG175" s="462"/>
      <c r="AH175" s="462"/>
      <c r="AI175" s="462"/>
      <c r="AJ175" s="462"/>
      <c r="AK175" s="462"/>
      <c r="AL175" s="462"/>
      <c r="AM175" s="462"/>
      <c r="AN175" s="462"/>
      <c r="AO175" s="462"/>
      <c r="AP175" s="462"/>
      <c r="AQ175" s="462"/>
      <c r="AR175" s="463"/>
      <c r="AS175" s="147">
        <f t="shared" si="14"/>
        <v>1</v>
      </c>
      <c r="AT175" s="321"/>
      <c r="AU175" s="322"/>
    </row>
    <row r="176" spans="4:52" ht="14.1" customHeight="1" x14ac:dyDescent="0.2">
      <c r="D176" s="467"/>
      <c r="E176" s="468"/>
      <c r="F176" s="468"/>
      <c r="G176" s="468"/>
      <c r="H176" s="469"/>
      <c r="I176" s="111" t="s">
        <v>751</v>
      </c>
      <c r="J176" s="408" t="str">
        <f>CONCATENATE('2.'!$D$8,'2.'!$I$8,'2.'!$J$8,"-")</f>
        <v>HAT-14-01-0380-</v>
      </c>
      <c r="K176" s="408"/>
      <c r="L176" s="408"/>
      <c r="M176" s="408"/>
      <c r="N176" s="408"/>
      <c r="O176" s="408"/>
      <c r="P176" s="408"/>
      <c r="Q176" s="408"/>
      <c r="R176" s="428" t="s">
        <v>1068</v>
      </c>
      <c r="S176" s="429"/>
      <c r="T176" s="429"/>
      <c r="U176" s="429"/>
      <c r="V176" s="429"/>
      <c r="W176" s="473"/>
      <c r="X176" s="109" t="s">
        <v>129</v>
      </c>
      <c r="Y176" s="462" t="s">
        <v>1072</v>
      </c>
      <c r="Z176" s="462"/>
      <c r="AA176" s="462"/>
      <c r="AB176" s="462"/>
      <c r="AC176" s="462"/>
      <c r="AD176" s="462"/>
      <c r="AE176" s="462"/>
      <c r="AF176" s="462"/>
      <c r="AG176" s="462"/>
      <c r="AH176" s="462"/>
      <c r="AI176" s="462"/>
      <c r="AJ176" s="462"/>
      <c r="AK176" s="462"/>
      <c r="AL176" s="462"/>
      <c r="AM176" s="462"/>
      <c r="AN176" s="462"/>
      <c r="AO176" s="462"/>
      <c r="AP176" s="462"/>
      <c r="AQ176" s="462"/>
      <c r="AR176" s="463"/>
      <c r="AS176" s="147">
        <f t="shared" si="14"/>
        <v>1</v>
      </c>
      <c r="AT176" s="321"/>
      <c r="AU176" s="322"/>
    </row>
    <row r="177" spans="4:52" ht="14.1" customHeight="1" x14ac:dyDescent="0.2">
      <c r="D177" s="467"/>
      <c r="E177" s="468"/>
      <c r="F177" s="468"/>
      <c r="G177" s="468"/>
      <c r="H177" s="469"/>
      <c r="I177" s="111" t="s">
        <v>752</v>
      </c>
      <c r="J177" s="408" t="str">
        <f>CONCATENATE('2.'!$D$8,'2.'!$I$8,'2.'!$J$8,"-")</f>
        <v>HAT-14-01-0380-</v>
      </c>
      <c r="K177" s="408"/>
      <c r="L177" s="408"/>
      <c r="M177" s="408"/>
      <c r="N177" s="408"/>
      <c r="O177" s="408"/>
      <c r="P177" s="408"/>
      <c r="Q177" s="408"/>
      <c r="R177" s="428" t="s">
        <v>1069</v>
      </c>
      <c r="S177" s="429"/>
      <c r="T177" s="429"/>
      <c r="U177" s="429"/>
      <c r="V177" s="429"/>
      <c r="W177" s="473"/>
      <c r="X177" s="109" t="s">
        <v>129</v>
      </c>
      <c r="Y177" s="462" t="s">
        <v>1072</v>
      </c>
      <c r="Z177" s="462"/>
      <c r="AA177" s="462"/>
      <c r="AB177" s="462"/>
      <c r="AC177" s="462"/>
      <c r="AD177" s="462"/>
      <c r="AE177" s="462"/>
      <c r="AF177" s="462"/>
      <c r="AG177" s="462"/>
      <c r="AH177" s="462"/>
      <c r="AI177" s="462"/>
      <c r="AJ177" s="462"/>
      <c r="AK177" s="462"/>
      <c r="AL177" s="462"/>
      <c r="AM177" s="462"/>
      <c r="AN177" s="462"/>
      <c r="AO177" s="462"/>
      <c r="AP177" s="462"/>
      <c r="AQ177" s="462"/>
      <c r="AR177" s="463"/>
      <c r="AS177" s="147">
        <f t="shared" si="14"/>
        <v>1</v>
      </c>
      <c r="AT177" s="321"/>
      <c r="AU177" s="322"/>
    </row>
    <row r="178" spans="4:52" ht="14.1" customHeight="1" x14ac:dyDescent="0.2">
      <c r="D178" s="467"/>
      <c r="E178" s="468"/>
      <c r="F178" s="468"/>
      <c r="G178" s="468"/>
      <c r="H178" s="469"/>
      <c r="I178" s="111" t="s">
        <v>753</v>
      </c>
      <c r="J178" s="408" t="str">
        <f>CONCATENATE('2.'!$D$8,'2.'!$I$8,'2.'!$J$8,"-")</f>
        <v>HAT-14-01-0380-</v>
      </c>
      <c r="K178" s="408"/>
      <c r="L178" s="408"/>
      <c r="M178" s="408"/>
      <c r="N178" s="408"/>
      <c r="O178" s="408"/>
      <c r="P178" s="408"/>
      <c r="Q178" s="408"/>
      <c r="R178" s="428" t="s">
        <v>1070</v>
      </c>
      <c r="S178" s="429"/>
      <c r="T178" s="429"/>
      <c r="U178" s="429"/>
      <c r="V178" s="429"/>
      <c r="W178" s="473"/>
      <c r="X178" s="109" t="s">
        <v>129</v>
      </c>
      <c r="Y178" s="462" t="s">
        <v>1072</v>
      </c>
      <c r="Z178" s="462"/>
      <c r="AA178" s="462"/>
      <c r="AB178" s="462"/>
      <c r="AC178" s="462"/>
      <c r="AD178" s="462"/>
      <c r="AE178" s="462"/>
      <c r="AF178" s="462"/>
      <c r="AG178" s="462"/>
      <c r="AH178" s="462"/>
      <c r="AI178" s="462"/>
      <c r="AJ178" s="462"/>
      <c r="AK178" s="462"/>
      <c r="AL178" s="462"/>
      <c r="AM178" s="462"/>
      <c r="AN178" s="462"/>
      <c r="AO178" s="462"/>
      <c r="AP178" s="462"/>
      <c r="AQ178" s="462"/>
      <c r="AR178" s="463"/>
      <c r="AS178" s="147">
        <f t="shared" si="14"/>
        <v>1</v>
      </c>
      <c r="AT178" s="321"/>
      <c r="AU178" s="322"/>
    </row>
    <row r="179" spans="4:52" ht="14.1" customHeight="1" x14ac:dyDescent="0.2">
      <c r="D179" s="470"/>
      <c r="E179" s="471"/>
      <c r="F179" s="471"/>
      <c r="G179" s="471"/>
      <c r="H179" s="472"/>
      <c r="I179" s="111" t="s">
        <v>754</v>
      </c>
      <c r="J179" s="408" t="str">
        <f>CONCATENATE('2.'!$D$8,'2.'!$I$8,'2.'!$J$8,"-")</f>
        <v>HAT-14-01-0380-</v>
      </c>
      <c r="K179" s="408"/>
      <c r="L179" s="408"/>
      <c r="M179" s="408"/>
      <c r="N179" s="408"/>
      <c r="O179" s="408"/>
      <c r="P179" s="408"/>
      <c r="Q179" s="408"/>
      <c r="R179" s="428" t="s">
        <v>1071</v>
      </c>
      <c r="S179" s="429"/>
      <c r="T179" s="429"/>
      <c r="U179" s="429"/>
      <c r="V179" s="429"/>
      <c r="W179" s="473"/>
      <c r="X179" s="109" t="s">
        <v>129</v>
      </c>
      <c r="Y179" s="462" t="s">
        <v>1072</v>
      </c>
      <c r="Z179" s="462"/>
      <c r="AA179" s="462"/>
      <c r="AB179" s="462"/>
      <c r="AC179" s="462"/>
      <c r="AD179" s="462"/>
      <c r="AE179" s="462"/>
      <c r="AF179" s="462"/>
      <c r="AG179" s="462"/>
      <c r="AH179" s="462"/>
      <c r="AI179" s="462"/>
      <c r="AJ179" s="462"/>
      <c r="AK179" s="462"/>
      <c r="AL179" s="462"/>
      <c r="AM179" s="462"/>
      <c r="AN179" s="462"/>
      <c r="AO179" s="462"/>
      <c r="AP179" s="462"/>
      <c r="AQ179" s="462"/>
      <c r="AR179" s="463"/>
      <c r="AS179" s="147">
        <f t="shared" si="14"/>
        <v>1</v>
      </c>
      <c r="AT179" s="321"/>
      <c r="AU179" s="322"/>
    </row>
    <row r="180" spans="4:52" ht="14.1" customHeight="1" x14ac:dyDescent="0.2">
      <c r="D180" s="464" t="s">
        <v>75</v>
      </c>
      <c r="E180" s="465"/>
      <c r="F180" s="465"/>
      <c r="G180" s="465"/>
      <c r="H180" s="466"/>
      <c r="I180" s="487" t="s">
        <v>791</v>
      </c>
      <c r="J180" s="488"/>
      <c r="K180" s="488"/>
      <c r="L180" s="488"/>
      <c r="M180" s="488"/>
      <c r="N180" s="488"/>
      <c r="O180" s="488"/>
      <c r="P180" s="488"/>
      <c r="Q180" s="488"/>
      <c r="R180" s="488"/>
      <c r="S180" s="488"/>
      <c r="T180" s="488"/>
      <c r="U180" s="488"/>
      <c r="V180" s="488"/>
      <c r="W180" s="488"/>
      <c r="X180" s="488"/>
      <c r="Y180" s="488"/>
      <c r="Z180" s="488"/>
      <c r="AA180" s="488"/>
      <c r="AB180" s="488"/>
      <c r="AC180" s="488"/>
      <c r="AD180" s="488"/>
      <c r="AE180" s="488"/>
      <c r="AF180" s="488"/>
      <c r="AG180" s="488"/>
      <c r="AH180" s="488"/>
      <c r="AI180" s="488"/>
      <c r="AJ180" s="488"/>
      <c r="AK180" s="488"/>
      <c r="AL180" s="488"/>
      <c r="AM180" s="488"/>
      <c r="AN180" s="488"/>
      <c r="AO180" s="488"/>
      <c r="AP180" s="488"/>
      <c r="AQ180" s="488"/>
      <c r="AR180" s="489"/>
      <c r="AS180" s="319">
        <f>SUM(AS173:AS179)</f>
        <v>7</v>
      </c>
      <c r="AT180" s="319"/>
      <c r="AU180" s="319"/>
    </row>
    <row r="181" spans="4:52" ht="14.1" customHeight="1" x14ac:dyDescent="0.2">
      <c r="D181" s="467"/>
      <c r="E181" s="468"/>
      <c r="F181" s="468"/>
      <c r="G181" s="468"/>
      <c r="H181" s="469"/>
      <c r="I181" s="442" t="s">
        <v>1073</v>
      </c>
      <c r="J181" s="443"/>
      <c r="K181" s="443"/>
      <c r="L181" s="443"/>
      <c r="M181" s="443"/>
      <c r="N181" s="443"/>
      <c r="O181" s="443"/>
      <c r="P181" s="443"/>
      <c r="Q181" s="443"/>
      <c r="R181" s="443"/>
      <c r="S181" s="443"/>
      <c r="T181" s="443"/>
      <c r="U181" s="443"/>
      <c r="V181" s="443"/>
      <c r="W181" s="443"/>
      <c r="X181" s="443"/>
      <c r="Y181" s="443"/>
      <c r="Z181" s="443"/>
      <c r="AA181" s="443"/>
      <c r="AB181" s="443"/>
      <c r="AC181" s="443"/>
      <c r="AD181" s="443"/>
      <c r="AE181" s="443"/>
      <c r="AF181" s="443"/>
      <c r="AG181" s="443"/>
      <c r="AH181" s="443"/>
      <c r="AI181" s="443"/>
      <c r="AJ181" s="443"/>
      <c r="AK181" s="443"/>
      <c r="AL181" s="443"/>
      <c r="AM181" s="443"/>
      <c r="AN181" s="443"/>
      <c r="AO181" s="443"/>
      <c r="AP181" s="443"/>
      <c r="AQ181" s="443"/>
      <c r="AR181" s="444"/>
      <c r="AS181" s="337"/>
      <c r="AT181" s="337"/>
      <c r="AU181" s="337"/>
    </row>
    <row r="182" spans="4:52" ht="14.1" customHeight="1" x14ac:dyDescent="0.2">
      <c r="D182" s="467"/>
      <c r="E182" s="468"/>
      <c r="F182" s="468"/>
      <c r="G182" s="468"/>
      <c r="H182" s="469"/>
      <c r="I182" s="483" t="s">
        <v>792</v>
      </c>
      <c r="J182" s="484"/>
      <c r="K182" s="484"/>
      <c r="L182" s="484"/>
      <c r="M182" s="484"/>
      <c r="N182" s="484"/>
      <c r="O182" s="484"/>
      <c r="P182" s="484"/>
      <c r="Q182" s="484"/>
      <c r="R182" s="484"/>
      <c r="S182" s="484"/>
      <c r="T182" s="484"/>
      <c r="U182" s="484"/>
      <c r="V182" s="484"/>
      <c r="W182" s="484"/>
      <c r="X182" s="484"/>
      <c r="Y182" s="484"/>
      <c r="Z182" s="484"/>
      <c r="AA182" s="484"/>
      <c r="AB182" s="484"/>
      <c r="AC182" s="484"/>
      <c r="AD182" s="484"/>
      <c r="AE182" s="484"/>
      <c r="AF182" s="484"/>
      <c r="AG182" s="484"/>
      <c r="AH182" s="484"/>
      <c r="AI182" s="484"/>
      <c r="AJ182" s="484"/>
      <c r="AK182" s="484"/>
      <c r="AL182" s="484"/>
      <c r="AM182" s="484"/>
      <c r="AN182" s="484"/>
      <c r="AO182" s="484"/>
      <c r="AP182" s="484"/>
      <c r="AQ182" s="484"/>
      <c r="AR182" s="485"/>
      <c r="AS182" s="154"/>
      <c r="AT182" s="154"/>
      <c r="AU182" s="154"/>
    </row>
    <row r="183" spans="4:52" ht="14.1" customHeight="1" x14ac:dyDescent="0.2">
      <c r="D183" s="467"/>
      <c r="E183" s="468"/>
      <c r="F183" s="468"/>
      <c r="G183" s="468"/>
      <c r="H183" s="469"/>
      <c r="I183" s="442" t="s">
        <v>1074</v>
      </c>
      <c r="J183" s="443"/>
      <c r="K183" s="443"/>
      <c r="L183" s="443"/>
      <c r="M183" s="443"/>
      <c r="N183" s="443"/>
      <c r="O183" s="443"/>
      <c r="P183" s="443"/>
      <c r="Q183" s="443"/>
      <c r="R183" s="443"/>
      <c r="S183" s="443"/>
      <c r="T183" s="443"/>
      <c r="U183" s="443"/>
      <c r="V183" s="443"/>
      <c r="W183" s="443"/>
      <c r="X183" s="443"/>
      <c r="Y183" s="443"/>
      <c r="Z183" s="443"/>
      <c r="AA183" s="443"/>
      <c r="AB183" s="443"/>
      <c r="AC183" s="443"/>
      <c r="AD183" s="443"/>
      <c r="AE183" s="443"/>
      <c r="AF183" s="443"/>
      <c r="AG183" s="443"/>
      <c r="AH183" s="443"/>
      <c r="AI183" s="443"/>
      <c r="AJ183" s="443"/>
      <c r="AK183" s="443"/>
      <c r="AL183" s="443"/>
      <c r="AM183" s="443"/>
      <c r="AN183" s="443"/>
      <c r="AO183" s="443"/>
      <c r="AP183" s="443"/>
      <c r="AQ183" s="443"/>
      <c r="AR183" s="444"/>
      <c r="AS183" s="337"/>
      <c r="AT183" s="337"/>
      <c r="AU183" s="337"/>
    </row>
    <row r="184" spans="4:52" ht="27.95" customHeight="1" x14ac:dyDescent="0.15">
      <c r="D184" s="467"/>
      <c r="E184" s="468"/>
      <c r="F184" s="468"/>
      <c r="G184" s="468"/>
      <c r="H184" s="469"/>
      <c r="I184" s="486" t="s">
        <v>16</v>
      </c>
      <c r="J184" s="486"/>
      <c r="K184" s="486"/>
      <c r="L184" s="486"/>
      <c r="M184" s="486"/>
      <c r="N184" s="486"/>
      <c r="O184" s="486"/>
      <c r="P184" s="486"/>
      <c r="Q184" s="486"/>
      <c r="R184" s="486"/>
      <c r="S184" s="486"/>
      <c r="T184" s="486"/>
      <c r="U184" s="486"/>
      <c r="V184" s="486"/>
      <c r="W184" s="486"/>
      <c r="X184" s="486"/>
      <c r="Y184" s="486"/>
      <c r="Z184" s="486"/>
      <c r="AA184" s="486"/>
      <c r="AB184" s="486"/>
      <c r="AC184" s="486"/>
      <c r="AD184" s="486"/>
      <c r="AE184" s="486"/>
      <c r="AF184" s="486"/>
      <c r="AG184" s="486"/>
      <c r="AH184" s="486"/>
      <c r="AI184" s="486"/>
      <c r="AJ184" s="486"/>
      <c r="AK184" s="486"/>
      <c r="AL184" s="486"/>
      <c r="AM184" s="486"/>
      <c r="AN184" s="486"/>
      <c r="AO184" s="486"/>
      <c r="AP184" s="486"/>
      <c r="AQ184" s="486"/>
      <c r="AR184" s="486"/>
      <c r="AS184" s="303" t="s">
        <v>815</v>
      </c>
      <c r="AT184" s="303" t="s">
        <v>248</v>
      </c>
      <c r="AU184" s="154"/>
    </row>
    <row r="185" spans="4:52" ht="14.1" customHeight="1" x14ac:dyDescent="0.2">
      <c r="D185" s="467"/>
      <c r="E185" s="468"/>
      <c r="F185" s="468"/>
      <c r="G185" s="468"/>
      <c r="H185" s="469"/>
      <c r="I185" s="490" t="s">
        <v>1075</v>
      </c>
      <c r="J185" s="491"/>
      <c r="K185" s="491"/>
      <c r="L185" s="491"/>
      <c r="M185" s="491"/>
      <c r="N185" s="491"/>
      <c r="O185" s="491"/>
      <c r="P185" s="491"/>
      <c r="Q185" s="491"/>
      <c r="R185" s="491"/>
      <c r="S185" s="491"/>
      <c r="T185" s="491"/>
      <c r="U185" s="491"/>
      <c r="V185" s="491"/>
      <c r="W185" s="491"/>
      <c r="X185" s="491"/>
      <c r="Y185" s="491"/>
      <c r="Z185" s="491"/>
      <c r="AA185" s="491"/>
      <c r="AB185" s="491"/>
      <c r="AC185" s="491"/>
      <c r="AD185" s="491"/>
      <c r="AE185" s="491"/>
      <c r="AF185" s="491"/>
      <c r="AG185" s="491"/>
      <c r="AH185" s="491"/>
      <c r="AI185" s="491"/>
      <c r="AJ185" s="491"/>
      <c r="AK185" s="491"/>
      <c r="AL185" s="491"/>
      <c r="AM185" s="491"/>
      <c r="AN185" s="491"/>
      <c r="AO185" s="491"/>
      <c r="AP185" s="491"/>
      <c r="AQ185" s="491"/>
      <c r="AR185" s="492"/>
      <c r="AS185" s="518"/>
      <c r="AT185" s="515"/>
      <c r="AU185" s="311"/>
    </row>
    <row r="186" spans="4:52" ht="14.1" customHeight="1" x14ac:dyDescent="0.2">
      <c r="D186" s="467"/>
      <c r="E186" s="468"/>
      <c r="F186" s="468"/>
      <c r="G186" s="468"/>
      <c r="H186" s="469"/>
      <c r="I186" s="493"/>
      <c r="J186" s="494"/>
      <c r="K186" s="494"/>
      <c r="L186" s="494"/>
      <c r="M186" s="494"/>
      <c r="N186" s="494"/>
      <c r="O186" s="494"/>
      <c r="P186" s="494"/>
      <c r="Q186" s="494"/>
      <c r="R186" s="494"/>
      <c r="S186" s="494"/>
      <c r="T186" s="494"/>
      <c r="U186" s="494"/>
      <c r="V186" s="494"/>
      <c r="W186" s="494"/>
      <c r="X186" s="494"/>
      <c r="Y186" s="494"/>
      <c r="Z186" s="494"/>
      <c r="AA186" s="494"/>
      <c r="AB186" s="494"/>
      <c r="AC186" s="494"/>
      <c r="AD186" s="494"/>
      <c r="AE186" s="494"/>
      <c r="AF186" s="494"/>
      <c r="AG186" s="494"/>
      <c r="AH186" s="494"/>
      <c r="AI186" s="494"/>
      <c r="AJ186" s="494"/>
      <c r="AK186" s="494"/>
      <c r="AL186" s="494"/>
      <c r="AM186" s="494"/>
      <c r="AN186" s="494"/>
      <c r="AO186" s="494"/>
      <c r="AP186" s="494"/>
      <c r="AQ186" s="494"/>
      <c r="AR186" s="495"/>
      <c r="AS186" s="518"/>
      <c r="AT186" s="516"/>
      <c r="AU186" s="311"/>
    </row>
    <row r="187" spans="4:52" ht="14.1" customHeight="1" x14ac:dyDescent="0.2">
      <c r="D187" s="467"/>
      <c r="E187" s="468"/>
      <c r="F187" s="468"/>
      <c r="G187" s="468"/>
      <c r="H187" s="469"/>
      <c r="I187" s="493"/>
      <c r="J187" s="494"/>
      <c r="K187" s="494"/>
      <c r="L187" s="494"/>
      <c r="M187" s="494"/>
      <c r="N187" s="494"/>
      <c r="O187" s="494"/>
      <c r="P187" s="494"/>
      <c r="Q187" s="494"/>
      <c r="R187" s="494"/>
      <c r="S187" s="494"/>
      <c r="T187" s="494"/>
      <c r="U187" s="494"/>
      <c r="V187" s="494"/>
      <c r="W187" s="494"/>
      <c r="X187" s="494"/>
      <c r="Y187" s="494"/>
      <c r="Z187" s="494"/>
      <c r="AA187" s="494"/>
      <c r="AB187" s="494"/>
      <c r="AC187" s="494"/>
      <c r="AD187" s="494"/>
      <c r="AE187" s="494"/>
      <c r="AF187" s="494"/>
      <c r="AG187" s="494"/>
      <c r="AH187" s="494"/>
      <c r="AI187" s="494"/>
      <c r="AJ187" s="494"/>
      <c r="AK187" s="494"/>
      <c r="AL187" s="494"/>
      <c r="AM187" s="494"/>
      <c r="AN187" s="494"/>
      <c r="AO187" s="494"/>
      <c r="AP187" s="494"/>
      <c r="AQ187" s="494"/>
      <c r="AR187" s="495"/>
      <c r="AS187" s="518"/>
      <c r="AT187" s="516"/>
      <c r="AU187" s="311"/>
    </row>
    <row r="188" spans="4:52" ht="14.1" customHeight="1" x14ac:dyDescent="0.2">
      <c r="D188" s="467"/>
      <c r="E188" s="468"/>
      <c r="F188" s="468"/>
      <c r="G188" s="468"/>
      <c r="H188" s="469"/>
      <c r="I188" s="493"/>
      <c r="J188" s="494"/>
      <c r="K188" s="494"/>
      <c r="L188" s="494"/>
      <c r="M188" s="494"/>
      <c r="N188" s="494"/>
      <c r="O188" s="494"/>
      <c r="P188" s="494"/>
      <c r="Q188" s="494"/>
      <c r="R188" s="494"/>
      <c r="S188" s="494"/>
      <c r="T188" s="494"/>
      <c r="U188" s="494"/>
      <c r="V188" s="494"/>
      <c r="W188" s="494"/>
      <c r="X188" s="494"/>
      <c r="Y188" s="494"/>
      <c r="Z188" s="494"/>
      <c r="AA188" s="494"/>
      <c r="AB188" s="494"/>
      <c r="AC188" s="494"/>
      <c r="AD188" s="494"/>
      <c r="AE188" s="494"/>
      <c r="AF188" s="494"/>
      <c r="AG188" s="494"/>
      <c r="AH188" s="494"/>
      <c r="AI188" s="494"/>
      <c r="AJ188" s="494"/>
      <c r="AK188" s="494"/>
      <c r="AL188" s="494"/>
      <c r="AM188" s="494"/>
      <c r="AN188" s="494"/>
      <c r="AO188" s="494"/>
      <c r="AP188" s="494"/>
      <c r="AQ188" s="494"/>
      <c r="AR188" s="495"/>
      <c r="AS188" s="518"/>
      <c r="AT188" s="516"/>
      <c r="AU188" s="311"/>
    </row>
    <row r="189" spans="4:52" ht="14.1" customHeight="1" x14ac:dyDescent="0.2">
      <c r="D189" s="467"/>
      <c r="E189" s="468"/>
      <c r="F189" s="468"/>
      <c r="G189" s="468"/>
      <c r="H189" s="469"/>
      <c r="I189" s="493"/>
      <c r="J189" s="494"/>
      <c r="K189" s="494"/>
      <c r="L189" s="494"/>
      <c r="M189" s="494"/>
      <c r="N189" s="494"/>
      <c r="O189" s="494"/>
      <c r="P189" s="494"/>
      <c r="Q189" s="494"/>
      <c r="R189" s="494"/>
      <c r="S189" s="494"/>
      <c r="T189" s="494"/>
      <c r="U189" s="494"/>
      <c r="V189" s="494"/>
      <c r="W189" s="494"/>
      <c r="X189" s="494"/>
      <c r="Y189" s="494"/>
      <c r="Z189" s="494"/>
      <c r="AA189" s="494"/>
      <c r="AB189" s="494"/>
      <c r="AC189" s="494"/>
      <c r="AD189" s="494"/>
      <c r="AE189" s="494"/>
      <c r="AF189" s="494"/>
      <c r="AG189" s="494"/>
      <c r="AH189" s="494"/>
      <c r="AI189" s="494"/>
      <c r="AJ189" s="494"/>
      <c r="AK189" s="494"/>
      <c r="AL189" s="494"/>
      <c r="AM189" s="494"/>
      <c r="AN189" s="494"/>
      <c r="AO189" s="494"/>
      <c r="AP189" s="494"/>
      <c r="AQ189" s="494"/>
      <c r="AR189" s="495"/>
      <c r="AS189" s="518"/>
      <c r="AT189" s="516"/>
      <c r="AU189" s="311"/>
    </row>
    <row r="190" spans="4:52" ht="14.1" customHeight="1" x14ac:dyDescent="0.2">
      <c r="D190" s="467"/>
      <c r="E190" s="468"/>
      <c r="F190" s="468"/>
      <c r="G190" s="468"/>
      <c r="H190" s="469"/>
      <c r="I190" s="493"/>
      <c r="J190" s="494"/>
      <c r="K190" s="494"/>
      <c r="L190" s="494"/>
      <c r="M190" s="494"/>
      <c r="N190" s="494"/>
      <c r="O190" s="494"/>
      <c r="P190" s="494"/>
      <c r="Q190" s="494"/>
      <c r="R190" s="494"/>
      <c r="S190" s="494"/>
      <c r="T190" s="494"/>
      <c r="U190" s="494"/>
      <c r="V190" s="494"/>
      <c r="W190" s="494"/>
      <c r="X190" s="494"/>
      <c r="Y190" s="494"/>
      <c r="Z190" s="494"/>
      <c r="AA190" s="494"/>
      <c r="AB190" s="494"/>
      <c r="AC190" s="494"/>
      <c r="AD190" s="494"/>
      <c r="AE190" s="494"/>
      <c r="AF190" s="494"/>
      <c r="AG190" s="494"/>
      <c r="AH190" s="494"/>
      <c r="AI190" s="494"/>
      <c r="AJ190" s="494"/>
      <c r="AK190" s="494"/>
      <c r="AL190" s="494"/>
      <c r="AM190" s="494"/>
      <c r="AN190" s="494"/>
      <c r="AO190" s="494"/>
      <c r="AP190" s="494"/>
      <c r="AQ190" s="494"/>
      <c r="AR190" s="495"/>
      <c r="AS190" s="518"/>
      <c r="AT190" s="516"/>
      <c r="AU190" s="311"/>
    </row>
    <row r="191" spans="4:52" ht="14.1" customHeight="1" x14ac:dyDescent="0.2">
      <c r="D191" s="467"/>
      <c r="E191" s="468"/>
      <c r="F191" s="468"/>
      <c r="G191" s="468"/>
      <c r="H191" s="469"/>
      <c r="I191" s="496"/>
      <c r="J191" s="497"/>
      <c r="K191" s="497"/>
      <c r="L191" s="497"/>
      <c r="M191" s="497"/>
      <c r="N191" s="497"/>
      <c r="O191" s="497"/>
      <c r="P191" s="497"/>
      <c r="Q191" s="497"/>
      <c r="R191" s="497"/>
      <c r="S191" s="497"/>
      <c r="T191" s="497"/>
      <c r="U191" s="497"/>
      <c r="V191" s="497"/>
      <c r="W191" s="497"/>
      <c r="X191" s="497"/>
      <c r="Y191" s="497"/>
      <c r="Z191" s="497"/>
      <c r="AA191" s="497"/>
      <c r="AB191" s="497"/>
      <c r="AC191" s="497"/>
      <c r="AD191" s="497"/>
      <c r="AE191" s="497"/>
      <c r="AF191" s="497"/>
      <c r="AG191" s="497"/>
      <c r="AH191" s="497"/>
      <c r="AI191" s="497"/>
      <c r="AJ191" s="497"/>
      <c r="AK191" s="497"/>
      <c r="AL191" s="497"/>
      <c r="AM191" s="497"/>
      <c r="AN191" s="497"/>
      <c r="AO191" s="497"/>
      <c r="AP191" s="497"/>
      <c r="AQ191" s="497"/>
      <c r="AR191" s="498"/>
      <c r="AS191" s="518"/>
      <c r="AT191" s="517"/>
      <c r="AU191" s="311"/>
      <c r="AV191" s="140">
        <f>LEN(I185)</f>
        <v>603</v>
      </c>
      <c r="AW191" s="140" t="s">
        <v>64</v>
      </c>
      <c r="AX191" s="141">
        <v>700</v>
      </c>
      <c r="AY191" s="140" t="s">
        <v>63</v>
      </c>
      <c r="AZ191" s="3" t="str">
        <f>IF(AV191&gt;AX191,"FIGYELEM! Tartsa be a megjelölt karakterszámot!","-")</f>
        <v>-</v>
      </c>
    </row>
    <row r="192" spans="4:52" ht="26.1" customHeight="1" x14ac:dyDescent="0.2">
      <c r="D192" s="467"/>
      <c r="E192" s="468"/>
      <c r="F192" s="468"/>
      <c r="G192" s="468"/>
      <c r="H192" s="469"/>
      <c r="I192" s="486" t="s">
        <v>8</v>
      </c>
      <c r="J192" s="499"/>
      <c r="K192" s="499"/>
      <c r="L192" s="499"/>
      <c r="M192" s="499"/>
      <c r="N192" s="499"/>
      <c r="O192" s="499"/>
      <c r="P192" s="499"/>
      <c r="Q192" s="499"/>
      <c r="R192" s="499"/>
      <c r="S192" s="499"/>
      <c r="T192" s="499"/>
      <c r="U192" s="499"/>
      <c r="V192" s="499"/>
      <c r="W192" s="499"/>
      <c r="X192" s="499"/>
      <c r="Y192" s="443" t="s">
        <v>735</v>
      </c>
      <c r="Z192" s="500"/>
      <c r="AA192" s="500"/>
      <c r="AB192" s="500"/>
      <c r="AC192" s="500"/>
      <c r="AD192" s="500"/>
      <c r="AE192" s="500"/>
      <c r="AF192" s="500"/>
      <c r="AG192" s="500"/>
      <c r="AH192" s="500"/>
      <c r="AI192" s="500"/>
      <c r="AJ192" s="500"/>
      <c r="AK192" s="500"/>
      <c r="AL192" s="500"/>
      <c r="AM192" s="500"/>
      <c r="AN192" s="500"/>
      <c r="AO192" s="500"/>
      <c r="AP192" s="500"/>
      <c r="AQ192" s="500"/>
      <c r="AR192" s="501"/>
      <c r="AS192" s="147">
        <f t="shared" ref="AS192:AS197" si="15">IF(Y192=BM54,1,0)</f>
        <v>1</v>
      </c>
      <c r="AT192" s="143"/>
      <c r="AU192" s="322"/>
      <c r="AZ192" s="3" t="str">
        <f t="shared" ref="AZ192:AZ197" si="16">IF(Y192=BM54,"FIGYELEM! Fejtse ki A részt vevő diákok tevékenységének bemutatása c. mezőben és csatoljon fényképet a tevékenységről!","-")</f>
        <v>FIGYELEM! Fejtse ki A részt vevő diákok tevékenységének bemutatása c. mezőben és csatoljon fényképet a tevékenységről!</v>
      </c>
    </row>
    <row r="193" spans="4:52" ht="26.1" customHeight="1" x14ac:dyDescent="0.2">
      <c r="D193" s="467"/>
      <c r="E193" s="468"/>
      <c r="F193" s="468"/>
      <c r="G193" s="468"/>
      <c r="H193" s="469"/>
      <c r="I193" s="486" t="s">
        <v>9</v>
      </c>
      <c r="J193" s="486"/>
      <c r="K193" s="486"/>
      <c r="L193" s="486"/>
      <c r="M193" s="486"/>
      <c r="N193" s="486"/>
      <c r="O193" s="486"/>
      <c r="P193" s="486"/>
      <c r="Q193" s="486"/>
      <c r="R193" s="486"/>
      <c r="S193" s="486"/>
      <c r="T193" s="486"/>
      <c r="U193" s="486"/>
      <c r="V193" s="486"/>
      <c r="W193" s="486"/>
      <c r="X193" s="486"/>
      <c r="Y193" s="442" t="s">
        <v>736</v>
      </c>
      <c r="Z193" s="443"/>
      <c r="AA193" s="443"/>
      <c r="AB193" s="443"/>
      <c r="AC193" s="443"/>
      <c r="AD193" s="443"/>
      <c r="AE193" s="443"/>
      <c r="AF193" s="443"/>
      <c r="AG193" s="443"/>
      <c r="AH193" s="443"/>
      <c r="AI193" s="443"/>
      <c r="AJ193" s="443"/>
      <c r="AK193" s="443"/>
      <c r="AL193" s="443"/>
      <c r="AM193" s="443"/>
      <c r="AN193" s="443"/>
      <c r="AO193" s="443"/>
      <c r="AP193" s="443"/>
      <c r="AQ193" s="443"/>
      <c r="AR193" s="444"/>
      <c r="AS193" s="147">
        <f t="shared" si="15"/>
        <v>1</v>
      </c>
      <c r="AT193" s="143"/>
      <c r="AU193" s="322"/>
      <c r="AZ193" s="3" t="str">
        <f t="shared" si="16"/>
        <v>FIGYELEM! Fejtse ki A részt vevő diákok tevékenységének bemutatása c. mezőben és csatoljon fényképet a tevékenységről!</v>
      </c>
    </row>
    <row r="194" spans="4:52" ht="26.1" customHeight="1" x14ac:dyDescent="0.2">
      <c r="D194" s="467"/>
      <c r="E194" s="468"/>
      <c r="F194" s="468"/>
      <c r="G194" s="468"/>
      <c r="H194" s="469"/>
      <c r="I194" s="486" t="s">
        <v>10</v>
      </c>
      <c r="J194" s="486"/>
      <c r="K194" s="486"/>
      <c r="L194" s="486"/>
      <c r="M194" s="486"/>
      <c r="N194" s="486"/>
      <c r="O194" s="486"/>
      <c r="P194" s="486"/>
      <c r="Q194" s="486"/>
      <c r="R194" s="486"/>
      <c r="S194" s="486"/>
      <c r="T194" s="486"/>
      <c r="U194" s="486"/>
      <c r="V194" s="486"/>
      <c r="W194" s="486"/>
      <c r="X194" s="486"/>
      <c r="Y194" s="442" t="s">
        <v>739</v>
      </c>
      <c r="Z194" s="443"/>
      <c r="AA194" s="443"/>
      <c r="AB194" s="443"/>
      <c r="AC194" s="443"/>
      <c r="AD194" s="443"/>
      <c r="AE194" s="443"/>
      <c r="AF194" s="443"/>
      <c r="AG194" s="443"/>
      <c r="AH194" s="443"/>
      <c r="AI194" s="443"/>
      <c r="AJ194" s="443"/>
      <c r="AK194" s="443"/>
      <c r="AL194" s="443"/>
      <c r="AM194" s="443"/>
      <c r="AN194" s="443"/>
      <c r="AO194" s="443"/>
      <c r="AP194" s="443"/>
      <c r="AQ194" s="443"/>
      <c r="AR194" s="444"/>
      <c r="AS194" s="147">
        <f t="shared" si="15"/>
        <v>1</v>
      </c>
      <c r="AT194" s="143"/>
      <c r="AU194" s="322"/>
      <c r="AZ194" s="3" t="str">
        <f t="shared" si="16"/>
        <v>FIGYELEM! Fejtse ki A részt vevő diákok tevékenységének bemutatása c. mezőben és csatoljon fényképet a tevékenységről!</v>
      </c>
    </row>
    <row r="195" spans="4:52" ht="26.1" customHeight="1" x14ac:dyDescent="0.2">
      <c r="D195" s="467"/>
      <c r="E195" s="468"/>
      <c r="F195" s="468"/>
      <c r="G195" s="468"/>
      <c r="H195" s="469"/>
      <c r="I195" s="486" t="s">
        <v>12</v>
      </c>
      <c r="J195" s="486"/>
      <c r="K195" s="486"/>
      <c r="L195" s="486"/>
      <c r="M195" s="486"/>
      <c r="N195" s="486"/>
      <c r="O195" s="486"/>
      <c r="P195" s="486"/>
      <c r="Q195" s="486"/>
      <c r="R195" s="486"/>
      <c r="S195" s="486"/>
      <c r="T195" s="486"/>
      <c r="U195" s="486"/>
      <c r="V195" s="486"/>
      <c r="W195" s="486"/>
      <c r="X195" s="486"/>
      <c r="Y195" s="442" t="s">
        <v>740</v>
      </c>
      <c r="Z195" s="443"/>
      <c r="AA195" s="443"/>
      <c r="AB195" s="443"/>
      <c r="AC195" s="443"/>
      <c r="AD195" s="443"/>
      <c r="AE195" s="443"/>
      <c r="AF195" s="443"/>
      <c r="AG195" s="443"/>
      <c r="AH195" s="443"/>
      <c r="AI195" s="443"/>
      <c r="AJ195" s="443"/>
      <c r="AK195" s="443"/>
      <c r="AL195" s="443"/>
      <c r="AM195" s="443"/>
      <c r="AN195" s="443"/>
      <c r="AO195" s="443"/>
      <c r="AP195" s="443"/>
      <c r="AQ195" s="443"/>
      <c r="AR195" s="444"/>
      <c r="AS195" s="147">
        <f t="shared" si="15"/>
        <v>1</v>
      </c>
      <c r="AT195" s="143"/>
      <c r="AU195" s="322"/>
      <c r="AZ195" s="3" t="str">
        <f t="shared" si="16"/>
        <v>FIGYELEM! Fejtse ki A részt vevő diákok tevékenységének bemutatása c. mezőben és csatoljon fényképet a tevékenységről!</v>
      </c>
    </row>
    <row r="196" spans="4:52" ht="26.1" customHeight="1" x14ac:dyDescent="0.2">
      <c r="D196" s="467"/>
      <c r="E196" s="468"/>
      <c r="F196" s="468"/>
      <c r="G196" s="468"/>
      <c r="H196" s="469"/>
      <c r="I196" s="486" t="s">
        <v>734</v>
      </c>
      <c r="J196" s="486"/>
      <c r="K196" s="486"/>
      <c r="L196" s="486"/>
      <c r="M196" s="486"/>
      <c r="N196" s="486"/>
      <c r="O196" s="486"/>
      <c r="P196" s="486"/>
      <c r="Q196" s="486"/>
      <c r="R196" s="486"/>
      <c r="S196" s="486"/>
      <c r="T196" s="486"/>
      <c r="U196" s="486"/>
      <c r="V196" s="486"/>
      <c r="W196" s="486"/>
      <c r="X196" s="486"/>
      <c r="Y196" s="442" t="s">
        <v>743</v>
      </c>
      <c r="Z196" s="443"/>
      <c r="AA196" s="443"/>
      <c r="AB196" s="443"/>
      <c r="AC196" s="443"/>
      <c r="AD196" s="443"/>
      <c r="AE196" s="443"/>
      <c r="AF196" s="443"/>
      <c r="AG196" s="443"/>
      <c r="AH196" s="443"/>
      <c r="AI196" s="443"/>
      <c r="AJ196" s="443"/>
      <c r="AK196" s="443"/>
      <c r="AL196" s="443"/>
      <c r="AM196" s="443"/>
      <c r="AN196" s="443"/>
      <c r="AO196" s="443"/>
      <c r="AP196" s="443"/>
      <c r="AQ196" s="443"/>
      <c r="AR196" s="444"/>
      <c r="AS196" s="147">
        <f t="shared" si="15"/>
        <v>1</v>
      </c>
      <c r="AT196" s="143"/>
      <c r="AU196" s="322"/>
      <c r="AZ196" s="3" t="str">
        <f t="shared" si="16"/>
        <v>FIGYELEM! Fejtse ki A részt vevő diákok tevékenységének bemutatása c. mezőben és csatoljon fényképet a tevékenységről!</v>
      </c>
    </row>
    <row r="197" spans="4:52" ht="26.1" customHeight="1" x14ac:dyDescent="0.2">
      <c r="D197" s="467"/>
      <c r="E197" s="468"/>
      <c r="F197" s="468"/>
      <c r="G197" s="468"/>
      <c r="H197" s="469"/>
      <c r="I197" s="486" t="s">
        <v>11</v>
      </c>
      <c r="J197" s="486"/>
      <c r="K197" s="486"/>
      <c r="L197" s="486"/>
      <c r="M197" s="486"/>
      <c r="N197" s="486"/>
      <c r="O197" s="486"/>
      <c r="P197" s="486"/>
      <c r="Q197" s="486"/>
      <c r="R197" s="486"/>
      <c r="S197" s="486"/>
      <c r="T197" s="486"/>
      <c r="U197" s="486"/>
      <c r="V197" s="486"/>
      <c r="W197" s="486"/>
      <c r="X197" s="486"/>
      <c r="Y197" s="442" t="s">
        <v>744</v>
      </c>
      <c r="Z197" s="443"/>
      <c r="AA197" s="443"/>
      <c r="AB197" s="443"/>
      <c r="AC197" s="443"/>
      <c r="AD197" s="443"/>
      <c r="AE197" s="443"/>
      <c r="AF197" s="443"/>
      <c r="AG197" s="443"/>
      <c r="AH197" s="443"/>
      <c r="AI197" s="443"/>
      <c r="AJ197" s="443"/>
      <c r="AK197" s="443"/>
      <c r="AL197" s="443"/>
      <c r="AM197" s="443"/>
      <c r="AN197" s="443"/>
      <c r="AO197" s="443"/>
      <c r="AP197" s="443"/>
      <c r="AQ197" s="443"/>
      <c r="AR197" s="444"/>
      <c r="AS197" s="147">
        <f t="shared" si="15"/>
        <v>0</v>
      </c>
      <c r="AT197" s="143"/>
      <c r="AU197" s="322"/>
      <c r="AZ197" s="3" t="str">
        <f t="shared" si="16"/>
        <v>-</v>
      </c>
    </row>
    <row r="198" spans="4:52" ht="69.95" customHeight="1" x14ac:dyDescent="0.2">
      <c r="D198" s="467"/>
      <c r="E198" s="468"/>
      <c r="F198" s="468"/>
      <c r="G198" s="468"/>
      <c r="H198" s="469"/>
      <c r="I198" s="459" t="s">
        <v>871</v>
      </c>
      <c r="J198" s="460"/>
      <c r="K198" s="460"/>
      <c r="L198" s="460"/>
      <c r="M198" s="460"/>
      <c r="N198" s="460"/>
      <c r="O198" s="460"/>
      <c r="P198" s="460"/>
      <c r="Q198" s="460"/>
      <c r="R198" s="460"/>
      <c r="S198" s="460"/>
      <c r="T198" s="460"/>
      <c r="U198" s="460"/>
      <c r="V198" s="460"/>
      <c r="W198" s="460"/>
      <c r="X198" s="460"/>
      <c r="Y198" s="460"/>
      <c r="Z198" s="460"/>
      <c r="AA198" s="460"/>
      <c r="AB198" s="460"/>
      <c r="AC198" s="460"/>
      <c r="AD198" s="460"/>
      <c r="AE198" s="460"/>
      <c r="AF198" s="460"/>
      <c r="AG198" s="460"/>
      <c r="AH198" s="460"/>
      <c r="AI198" s="460"/>
      <c r="AJ198" s="460"/>
      <c r="AK198" s="460"/>
      <c r="AL198" s="460"/>
      <c r="AM198" s="460"/>
      <c r="AN198" s="460"/>
      <c r="AO198" s="460"/>
      <c r="AP198" s="460"/>
      <c r="AQ198" s="460"/>
      <c r="AR198" s="461"/>
      <c r="AS198" s="322"/>
      <c r="AT198" s="322"/>
      <c r="AU198" s="322"/>
    </row>
    <row r="199" spans="4:52" ht="14.1" customHeight="1" x14ac:dyDescent="0.15">
      <c r="D199" s="467"/>
      <c r="E199" s="468"/>
      <c r="F199" s="468"/>
      <c r="G199" s="468"/>
      <c r="H199" s="469"/>
      <c r="I199" s="111"/>
      <c r="J199" s="407" t="s">
        <v>132</v>
      </c>
      <c r="K199" s="407"/>
      <c r="L199" s="407"/>
      <c r="M199" s="407"/>
      <c r="N199" s="407"/>
      <c r="O199" s="407"/>
      <c r="P199" s="407"/>
      <c r="Q199" s="407"/>
      <c r="R199" s="410" t="s">
        <v>134</v>
      </c>
      <c r="S199" s="376"/>
      <c r="T199" s="376"/>
      <c r="U199" s="376"/>
      <c r="V199" s="376"/>
      <c r="W199" s="377"/>
      <c r="X199" s="120"/>
      <c r="Y199" s="410" t="s">
        <v>133</v>
      </c>
      <c r="Z199" s="376"/>
      <c r="AA199" s="376"/>
      <c r="AB199" s="376"/>
      <c r="AC199" s="376"/>
      <c r="AD199" s="376"/>
      <c r="AE199" s="376"/>
      <c r="AF199" s="376"/>
      <c r="AG199" s="376"/>
      <c r="AH199" s="376"/>
      <c r="AI199" s="376"/>
      <c r="AJ199" s="376"/>
      <c r="AK199" s="376"/>
      <c r="AL199" s="376"/>
      <c r="AM199" s="376"/>
      <c r="AN199" s="376"/>
      <c r="AO199" s="376"/>
      <c r="AP199" s="376"/>
      <c r="AQ199" s="376"/>
      <c r="AR199" s="377"/>
      <c r="AS199" s="303" t="s">
        <v>815</v>
      </c>
      <c r="AT199" s="322"/>
      <c r="AU199" s="322"/>
    </row>
    <row r="200" spans="4:52" ht="14.1" customHeight="1" x14ac:dyDescent="0.2">
      <c r="D200" s="467"/>
      <c r="E200" s="468"/>
      <c r="F200" s="468"/>
      <c r="G200" s="468"/>
      <c r="H200" s="469"/>
      <c r="I200" s="111" t="s">
        <v>748</v>
      </c>
      <c r="J200" s="408" t="str">
        <f>CONCATENATE('2.'!$D$8,'2.'!$I$8,'2.'!$J$8,"-")</f>
        <v>HAT-14-01-0380-</v>
      </c>
      <c r="K200" s="408"/>
      <c r="L200" s="408"/>
      <c r="M200" s="408"/>
      <c r="N200" s="408"/>
      <c r="O200" s="408"/>
      <c r="P200" s="408"/>
      <c r="Q200" s="408"/>
      <c r="R200" s="428" t="s">
        <v>1076</v>
      </c>
      <c r="S200" s="429"/>
      <c r="T200" s="429"/>
      <c r="U200" s="429"/>
      <c r="V200" s="429"/>
      <c r="W200" s="473"/>
      <c r="X200" s="109" t="s">
        <v>129</v>
      </c>
      <c r="Y200" s="462" t="s">
        <v>1083</v>
      </c>
      <c r="Z200" s="462"/>
      <c r="AA200" s="462"/>
      <c r="AB200" s="462"/>
      <c r="AC200" s="462"/>
      <c r="AD200" s="462"/>
      <c r="AE200" s="462"/>
      <c r="AF200" s="462"/>
      <c r="AG200" s="462"/>
      <c r="AH200" s="462"/>
      <c r="AI200" s="462"/>
      <c r="AJ200" s="462"/>
      <c r="AK200" s="462"/>
      <c r="AL200" s="462"/>
      <c r="AM200" s="462"/>
      <c r="AN200" s="462"/>
      <c r="AO200" s="462"/>
      <c r="AP200" s="462"/>
      <c r="AQ200" s="462"/>
      <c r="AR200" s="463"/>
      <c r="AS200" s="147">
        <f t="shared" ref="AS200:AS206" si="17">IF(R200&gt;0,1,0)</f>
        <v>1</v>
      </c>
      <c r="AT200" s="321"/>
      <c r="AU200" s="322"/>
    </row>
    <row r="201" spans="4:52" ht="14.1" customHeight="1" x14ac:dyDescent="0.2">
      <c r="D201" s="467"/>
      <c r="E201" s="468"/>
      <c r="F201" s="468"/>
      <c r="G201" s="468"/>
      <c r="H201" s="469"/>
      <c r="I201" s="111" t="s">
        <v>749</v>
      </c>
      <c r="J201" s="408" t="str">
        <f>CONCATENATE('2.'!$D$8,'2.'!$I$8,'2.'!$J$8,"-")</f>
        <v>HAT-14-01-0380-</v>
      </c>
      <c r="K201" s="408"/>
      <c r="L201" s="408"/>
      <c r="M201" s="408"/>
      <c r="N201" s="408"/>
      <c r="O201" s="408"/>
      <c r="P201" s="408"/>
      <c r="Q201" s="408"/>
      <c r="R201" s="428" t="s">
        <v>1077</v>
      </c>
      <c r="S201" s="429"/>
      <c r="T201" s="429"/>
      <c r="U201" s="429"/>
      <c r="V201" s="429"/>
      <c r="W201" s="473"/>
      <c r="X201" s="109" t="s">
        <v>129</v>
      </c>
      <c r="Y201" s="462" t="s">
        <v>1083</v>
      </c>
      <c r="Z201" s="462"/>
      <c r="AA201" s="462"/>
      <c r="AB201" s="462"/>
      <c r="AC201" s="462"/>
      <c r="AD201" s="462"/>
      <c r="AE201" s="462"/>
      <c r="AF201" s="462"/>
      <c r="AG201" s="462"/>
      <c r="AH201" s="462"/>
      <c r="AI201" s="462"/>
      <c r="AJ201" s="462"/>
      <c r="AK201" s="462"/>
      <c r="AL201" s="462"/>
      <c r="AM201" s="462"/>
      <c r="AN201" s="462"/>
      <c r="AO201" s="462"/>
      <c r="AP201" s="462"/>
      <c r="AQ201" s="462"/>
      <c r="AR201" s="463"/>
      <c r="AS201" s="147">
        <f t="shared" si="17"/>
        <v>1</v>
      </c>
      <c r="AT201" s="321"/>
      <c r="AU201" s="322"/>
    </row>
    <row r="202" spans="4:52" ht="14.1" customHeight="1" x14ac:dyDescent="0.2">
      <c r="D202" s="467"/>
      <c r="E202" s="468"/>
      <c r="F202" s="468"/>
      <c r="G202" s="468"/>
      <c r="H202" s="469"/>
      <c r="I202" s="111" t="s">
        <v>750</v>
      </c>
      <c r="J202" s="408" t="str">
        <f>CONCATENATE('2.'!$D$8,'2.'!$I$8,'2.'!$J$8,"-")</f>
        <v>HAT-14-01-0380-</v>
      </c>
      <c r="K202" s="408"/>
      <c r="L202" s="408"/>
      <c r="M202" s="408"/>
      <c r="N202" s="408"/>
      <c r="O202" s="408"/>
      <c r="P202" s="408"/>
      <c r="Q202" s="408"/>
      <c r="R202" s="428" t="s">
        <v>1078</v>
      </c>
      <c r="S202" s="429"/>
      <c r="T202" s="429"/>
      <c r="U202" s="429"/>
      <c r="V202" s="429"/>
      <c r="W202" s="473"/>
      <c r="X202" s="109" t="s">
        <v>129</v>
      </c>
      <c r="Y202" s="462" t="s">
        <v>1083</v>
      </c>
      <c r="Z202" s="462"/>
      <c r="AA202" s="462"/>
      <c r="AB202" s="462"/>
      <c r="AC202" s="462"/>
      <c r="AD202" s="462"/>
      <c r="AE202" s="462"/>
      <c r="AF202" s="462"/>
      <c r="AG202" s="462"/>
      <c r="AH202" s="462"/>
      <c r="AI202" s="462"/>
      <c r="AJ202" s="462"/>
      <c r="AK202" s="462"/>
      <c r="AL202" s="462"/>
      <c r="AM202" s="462"/>
      <c r="AN202" s="462"/>
      <c r="AO202" s="462"/>
      <c r="AP202" s="462"/>
      <c r="AQ202" s="462"/>
      <c r="AR202" s="463"/>
      <c r="AS202" s="147">
        <f t="shared" si="17"/>
        <v>1</v>
      </c>
      <c r="AT202" s="321"/>
      <c r="AU202" s="322"/>
    </row>
    <row r="203" spans="4:52" ht="14.1" customHeight="1" x14ac:dyDescent="0.2">
      <c r="D203" s="467"/>
      <c r="E203" s="468"/>
      <c r="F203" s="468"/>
      <c r="G203" s="468"/>
      <c r="H203" s="469"/>
      <c r="I203" s="111" t="s">
        <v>751</v>
      </c>
      <c r="J203" s="408" t="str">
        <f>CONCATENATE('2.'!$D$8,'2.'!$I$8,'2.'!$J$8,"-")</f>
        <v>HAT-14-01-0380-</v>
      </c>
      <c r="K203" s="408"/>
      <c r="L203" s="408"/>
      <c r="M203" s="408"/>
      <c r="N203" s="408"/>
      <c r="O203" s="408"/>
      <c r="P203" s="408"/>
      <c r="Q203" s="408"/>
      <c r="R203" s="428" t="s">
        <v>1079</v>
      </c>
      <c r="S203" s="429"/>
      <c r="T203" s="429"/>
      <c r="U203" s="429"/>
      <c r="V203" s="429"/>
      <c r="W203" s="473"/>
      <c r="X203" s="109" t="s">
        <v>129</v>
      </c>
      <c r="Y203" s="462" t="s">
        <v>1083</v>
      </c>
      <c r="Z203" s="462"/>
      <c r="AA203" s="462"/>
      <c r="AB203" s="462"/>
      <c r="AC203" s="462"/>
      <c r="AD203" s="462"/>
      <c r="AE203" s="462"/>
      <c r="AF203" s="462"/>
      <c r="AG203" s="462"/>
      <c r="AH203" s="462"/>
      <c r="AI203" s="462"/>
      <c r="AJ203" s="462"/>
      <c r="AK203" s="462"/>
      <c r="AL203" s="462"/>
      <c r="AM203" s="462"/>
      <c r="AN203" s="462"/>
      <c r="AO203" s="462"/>
      <c r="AP203" s="462"/>
      <c r="AQ203" s="462"/>
      <c r="AR203" s="463"/>
      <c r="AS203" s="147">
        <f t="shared" si="17"/>
        <v>1</v>
      </c>
      <c r="AT203" s="321"/>
      <c r="AU203" s="322"/>
    </row>
    <row r="204" spans="4:52" ht="14.1" customHeight="1" x14ac:dyDescent="0.2">
      <c r="D204" s="467"/>
      <c r="E204" s="468"/>
      <c r="F204" s="468"/>
      <c r="G204" s="468"/>
      <c r="H204" s="469"/>
      <c r="I204" s="111" t="s">
        <v>752</v>
      </c>
      <c r="J204" s="408" t="str">
        <f>CONCATENATE('2.'!$D$8,'2.'!$I$8,'2.'!$J$8,"-")</f>
        <v>HAT-14-01-0380-</v>
      </c>
      <c r="K204" s="408"/>
      <c r="L204" s="408"/>
      <c r="M204" s="408"/>
      <c r="N204" s="408"/>
      <c r="O204" s="408"/>
      <c r="P204" s="408"/>
      <c r="Q204" s="408"/>
      <c r="R204" s="428" t="s">
        <v>1080</v>
      </c>
      <c r="S204" s="429"/>
      <c r="T204" s="429"/>
      <c r="U204" s="429"/>
      <c r="V204" s="429"/>
      <c r="W204" s="473"/>
      <c r="X204" s="109" t="s">
        <v>129</v>
      </c>
      <c r="Y204" s="462" t="s">
        <v>1083</v>
      </c>
      <c r="Z204" s="462"/>
      <c r="AA204" s="462"/>
      <c r="AB204" s="462"/>
      <c r="AC204" s="462"/>
      <c r="AD204" s="462"/>
      <c r="AE204" s="462"/>
      <c r="AF204" s="462"/>
      <c r="AG204" s="462"/>
      <c r="AH204" s="462"/>
      <c r="AI204" s="462"/>
      <c r="AJ204" s="462"/>
      <c r="AK204" s="462"/>
      <c r="AL204" s="462"/>
      <c r="AM204" s="462"/>
      <c r="AN204" s="462"/>
      <c r="AO204" s="462"/>
      <c r="AP204" s="462"/>
      <c r="AQ204" s="462"/>
      <c r="AR204" s="463"/>
      <c r="AS204" s="147">
        <f t="shared" si="17"/>
        <v>1</v>
      </c>
      <c r="AT204" s="321"/>
      <c r="AU204" s="322"/>
    </row>
    <row r="205" spans="4:52" ht="14.1" customHeight="1" x14ac:dyDescent="0.2">
      <c r="D205" s="467"/>
      <c r="E205" s="468"/>
      <c r="F205" s="468"/>
      <c r="G205" s="468"/>
      <c r="H205" s="469"/>
      <c r="I205" s="111" t="s">
        <v>753</v>
      </c>
      <c r="J205" s="408" t="str">
        <f>CONCATENATE('2.'!$D$8,'2.'!$I$8,'2.'!$J$8,"-")</f>
        <v>HAT-14-01-0380-</v>
      </c>
      <c r="K205" s="408"/>
      <c r="L205" s="408"/>
      <c r="M205" s="408"/>
      <c r="N205" s="408"/>
      <c r="O205" s="408"/>
      <c r="P205" s="408"/>
      <c r="Q205" s="408"/>
      <c r="R205" s="428" t="s">
        <v>1081</v>
      </c>
      <c r="S205" s="429"/>
      <c r="T205" s="429"/>
      <c r="U205" s="429"/>
      <c r="V205" s="429"/>
      <c r="W205" s="473"/>
      <c r="X205" s="109" t="s">
        <v>129</v>
      </c>
      <c r="Y205" s="462" t="s">
        <v>1083</v>
      </c>
      <c r="Z205" s="462"/>
      <c r="AA205" s="462"/>
      <c r="AB205" s="462"/>
      <c r="AC205" s="462"/>
      <c r="AD205" s="462"/>
      <c r="AE205" s="462"/>
      <c r="AF205" s="462"/>
      <c r="AG205" s="462"/>
      <c r="AH205" s="462"/>
      <c r="AI205" s="462"/>
      <c r="AJ205" s="462"/>
      <c r="AK205" s="462"/>
      <c r="AL205" s="462"/>
      <c r="AM205" s="462"/>
      <c r="AN205" s="462"/>
      <c r="AO205" s="462"/>
      <c r="AP205" s="462"/>
      <c r="AQ205" s="462"/>
      <c r="AR205" s="463"/>
      <c r="AS205" s="147">
        <f t="shared" si="17"/>
        <v>1</v>
      </c>
      <c r="AT205" s="321"/>
      <c r="AU205" s="322"/>
    </row>
    <row r="206" spans="4:52" ht="14.1" customHeight="1" x14ac:dyDescent="0.2">
      <c r="D206" s="467"/>
      <c r="E206" s="468"/>
      <c r="F206" s="468"/>
      <c r="G206" s="468"/>
      <c r="H206" s="469"/>
      <c r="I206" s="111" t="s">
        <v>754</v>
      </c>
      <c r="J206" s="408" t="str">
        <f>CONCATENATE('2.'!$D$8,'2.'!$I$8,'2.'!$J$8,"-")</f>
        <v>HAT-14-01-0380-</v>
      </c>
      <c r="K206" s="408"/>
      <c r="L206" s="408"/>
      <c r="M206" s="408"/>
      <c r="N206" s="408"/>
      <c r="O206" s="408"/>
      <c r="P206" s="408"/>
      <c r="Q206" s="408"/>
      <c r="R206" s="428" t="s">
        <v>1082</v>
      </c>
      <c r="S206" s="429"/>
      <c r="T206" s="429"/>
      <c r="U206" s="429"/>
      <c r="V206" s="429"/>
      <c r="W206" s="473"/>
      <c r="X206" s="109" t="s">
        <v>129</v>
      </c>
      <c r="Y206" s="462" t="s">
        <v>1083</v>
      </c>
      <c r="Z206" s="462"/>
      <c r="AA206" s="462"/>
      <c r="AB206" s="462"/>
      <c r="AC206" s="462"/>
      <c r="AD206" s="462"/>
      <c r="AE206" s="462"/>
      <c r="AF206" s="462"/>
      <c r="AG206" s="462"/>
      <c r="AH206" s="462"/>
      <c r="AI206" s="462"/>
      <c r="AJ206" s="462"/>
      <c r="AK206" s="462"/>
      <c r="AL206" s="462"/>
      <c r="AM206" s="462"/>
      <c r="AN206" s="462"/>
      <c r="AO206" s="462"/>
      <c r="AP206" s="462"/>
      <c r="AQ206" s="462"/>
      <c r="AR206" s="463"/>
      <c r="AS206" s="147">
        <f t="shared" si="17"/>
        <v>1</v>
      </c>
      <c r="AT206" s="321"/>
      <c r="AU206" s="322"/>
    </row>
    <row r="207" spans="4:52" ht="27.95" customHeight="1" x14ac:dyDescent="0.2">
      <c r="D207" s="467"/>
      <c r="E207" s="468"/>
      <c r="F207" s="468"/>
      <c r="G207" s="468"/>
      <c r="H207" s="469"/>
      <c r="I207" s="483" t="s">
        <v>271</v>
      </c>
      <c r="J207" s="484"/>
      <c r="K207" s="484"/>
      <c r="L207" s="484"/>
      <c r="M207" s="484"/>
      <c r="N207" s="484"/>
      <c r="O207" s="484"/>
      <c r="P207" s="484"/>
      <c r="Q207" s="484"/>
      <c r="R207" s="484"/>
      <c r="S207" s="484"/>
      <c r="T207" s="484"/>
      <c r="U207" s="484"/>
      <c r="V207" s="484"/>
      <c r="W207" s="484"/>
      <c r="X207" s="484"/>
      <c r="Y207" s="484"/>
      <c r="Z207" s="484"/>
      <c r="AA207" s="484"/>
      <c r="AB207" s="484"/>
      <c r="AC207" s="484"/>
      <c r="AD207" s="484"/>
      <c r="AE207" s="484"/>
      <c r="AF207" s="484"/>
      <c r="AG207" s="484"/>
      <c r="AH207" s="484"/>
      <c r="AI207" s="484"/>
      <c r="AJ207" s="484"/>
      <c r="AK207" s="484"/>
      <c r="AL207" s="484"/>
      <c r="AM207" s="484"/>
      <c r="AN207" s="484"/>
      <c r="AO207" s="484"/>
      <c r="AP207" s="484"/>
      <c r="AQ207" s="484"/>
      <c r="AR207" s="485"/>
      <c r="AS207" s="187">
        <f>SUM(AS200:AS206)</f>
        <v>7</v>
      </c>
      <c r="AT207" s="319"/>
      <c r="AU207" s="319"/>
    </row>
    <row r="208" spans="4:52" ht="14.1" customHeight="1" x14ac:dyDescent="0.2">
      <c r="D208" s="470"/>
      <c r="E208" s="471"/>
      <c r="F208" s="471"/>
      <c r="G208" s="471"/>
      <c r="H208" s="472"/>
      <c r="I208" s="426" t="s">
        <v>1029</v>
      </c>
      <c r="J208" s="426"/>
      <c r="K208" s="426"/>
      <c r="L208" s="426"/>
      <c r="M208" s="426"/>
      <c r="N208" s="426"/>
      <c r="O208" s="426"/>
      <c r="P208" s="426"/>
      <c r="Q208" s="426"/>
      <c r="R208" s="426"/>
      <c r="S208" s="426"/>
      <c r="T208" s="426"/>
      <c r="U208" s="426"/>
      <c r="V208" s="426"/>
      <c r="W208" s="426"/>
      <c r="X208" s="426"/>
      <c r="Y208" s="426"/>
      <c r="Z208" s="426"/>
      <c r="AA208" s="426"/>
      <c r="AB208" s="426"/>
      <c r="AC208" s="426"/>
      <c r="AD208" s="426"/>
      <c r="AE208" s="426"/>
      <c r="AF208" s="426"/>
      <c r="AG208" s="426"/>
      <c r="AH208" s="426"/>
      <c r="AI208" s="426"/>
      <c r="AJ208" s="426"/>
      <c r="AK208" s="426"/>
      <c r="AL208" s="426"/>
      <c r="AM208" s="426"/>
      <c r="AN208" s="426"/>
      <c r="AO208" s="426"/>
      <c r="AP208" s="426"/>
      <c r="AQ208" s="426"/>
      <c r="AR208" s="426"/>
      <c r="AS208" s="337"/>
      <c r="AT208" s="337"/>
      <c r="AU208" s="337"/>
    </row>
    <row r="209" spans="4:52" ht="27.95" customHeight="1" x14ac:dyDescent="0.2">
      <c r="D209" s="511" t="s">
        <v>795</v>
      </c>
      <c r="E209" s="511"/>
      <c r="F209" s="511"/>
      <c r="G209" s="511"/>
      <c r="H209" s="511"/>
      <c r="I209" s="511"/>
      <c r="J209" s="511"/>
      <c r="K209" s="511"/>
      <c r="L209" s="511"/>
      <c r="M209" s="511"/>
      <c r="N209" s="511"/>
      <c r="O209" s="511"/>
      <c r="P209" s="511"/>
      <c r="Q209" s="511"/>
      <c r="R209" s="511"/>
      <c r="S209" s="511"/>
      <c r="T209" s="511"/>
      <c r="U209" s="511"/>
      <c r="V209" s="511"/>
      <c r="W209" s="511"/>
      <c r="X209" s="511"/>
      <c r="Y209" s="511"/>
      <c r="Z209" s="511"/>
      <c r="AA209" s="511"/>
      <c r="AB209" s="511"/>
      <c r="AC209" s="511"/>
      <c r="AD209" s="511"/>
      <c r="AE209" s="511"/>
      <c r="AF209" s="511"/>
      <c r="AG209" s="511"/>
      <c r="AH209" s="511"/>
      <c r="AI209" s="511"/>
      <c r="AJ209" s="511"/>
      <c r="AK209" s="511"/>
      <c r="AL209" s="511"/>
      <c r="AM209" s="511"/>
      <c r="AN209" s="511"/>
      <c r="AO209" s="511"/>
      <c r="AP209" s="511"/>
      <c r="AQ209" s="511"/>
      <c r="AR209" s="511"/>
      <c r="AS209" s="319"/>
      <c r="AT209" s="319"/>
      <c r="AU209" s="319"/>
    </row>
    <row r="210" spans="4:52" ht="14.1" customHeight="1" x14ac:dyDescent="0.2">
      <c r="D210" s="438" t="s">
        <v>76</v>
      </c>
      <c r="E210" s="439"/>
      <c r="F210" s="439"/>
      <c r="G210" s="439"/>
      <c r="H210" s="440"/>
      <c r="I210" s="487" t="s">
        <v>791</v>
      </c>
      <c r="J210" s="488"/>
      <c r="K210" s="488"/>
      <c r="L210" s="488"/>
      <c r="M210" s="488"/>
      <c r="N210" s="488"/>
      <c r="O210" s="488"/>
      <c r="P210" s="488"/>
      <c r="Q210" s="488"/>
      <c r="R210" s="488"/>
      <c r="S210" s="488"/>
      <c r="T210" s="488"/>
      <c r="U210" s="488"/>
      <c r="V210" s="488"/>
      <c r="W210" s="488"/>
      <c r="X210" s="488"/>
      <c r="Y210" s="488"/>
      <c r="Z210" s="488"/>
      <c r="AA210" s="488"/>
      <c r="AB210" s="488"/>
      <c r="AC210" s="488"/>
      <c r="AD210" s="488"/>
      <c r="AE210" s="488"/>
      <c r="AF210" s="488"/>
      <c r="AG210" s="488"/>
      <c r="AH210" s="488"/>
      <c r="AI210" s="488"/>
      <c r="AJ210" s="488"/>
      <c r="AK210" s="488"/>
      <c r="AL210" s="488"/>
      <c r="AM210" s="488"/>
      <c r="AN210" s="488"/>
      <c r="AO210" s="488"/>
      <c r="AP210" s="488"/>
      <c r="AQ210" s="488"/>
      <c r="AR210" s="489"/>
      <c r="AS210" s="154"/>
      <c r="AT210" s="154"/>
      <c r="AU210" s="154"/>
    </row>
    <row r="211" spans="4:52" ht="14.1" customHeight="1" x14ac:dyDescent="0.2">
      <c r="D211" s="502">
        <f>IF(D22&lt;3,"-",D127+1)</f>
        <v>42134</v>
      </c>
      <c r="E211" s="503"/>
      <c r="F211" s="503"/>
      <c r="G211" s="503"/>
      <c r="H211" s="504"/>
      <c r="I211" s="442" t="s">
        <v>1084</v>
      </c>
      <c r="J211" s="443"/>
      <c r="K211" s="443"/>
      <c r="L211" s="443"/>
      <c r="M211" s="443"/>
      <c r="N211" s="443"/>
      <c r="O211" s="443"/>
      <c r="P211" s="443"/>
      <c r="Q211" s="443"/>
      <c r="R211" s="443"/>
      <c r="S211" s="443"/>
      <c r="T211" s="443"/>
      <c r="U211" s="443"/>
      <c r="V211" s="443"/>
      <c r="W211" s="443"/>
      <c r="X211" s="443"/>
      <c r="Y211" s="443"/>
      <c r="Z211" s="443"/>
      <c r="AA211" s="443"/>
      <c r="AB211" s="443"/>
      <c r="AC211" s="443"/>
      <c r="AD211" s="443"/>
      <c r="AE211" s="443"/>
      <c r="AF211" s="443"/>
      <c r="AG211" s="443"/>
      <c r="AH211" s="443"/>
      <c r="AI211" s="443"/>
      <c r="AJ211" s="443"/>
      <c r="AK211" s="443"/>
      <c r="AL211" s="443"/>
      <c r="AM211" s="443"/>
      <c r="AN211" s="443"/>
      <c r="AO211" s="443"/>
      <c r="AP211" s="443"/>
      <c r="AQ211" s="443"/>
      <c r="AR211" s="444"/>
      <c r="AS211" s="337"/>
      <c r="AT211" s="337"/>
      <c r="AU211" s="337"/>
    </row>
    <row r="212" spans="4:52" ht="14.1" customHeight="1" x14ac:dyDescent="0.2">
      <c r="D212" s="505"/>
      <c r="E212" s="506"/>
      <c r="F212" s="506"/>
      <c r="G212" s="506"/>
      <c r="H212" s="507"/>
      <c r="I212" s="483" t="s">
        <v>792</v>
      </c>
      <c r="J212" s="484"/>
      <c r="K212" s="484"/>
      <c r="L212" s="484"/>
      <c r="M212" s="484"/>
      <c r="N212" s="484"/>
      <c r="O212" s="484"/>
      <c r="P212" s="484"/>
      <c r="Q212" s="484"/>
      <c r="R212" s="484"/>
      <c r="S212" s="484"/>
      <c r="T212" s="484"/>
      <c r="U212" s="484"/>
      <c r="V212" s="484"/>
      <c r="W212" s="484"/>
      <c r="X212" s="484"/>
      <c r="Y212" s="484"/>
      <c r="Z212" s="484"/>
      <c r="AA212" s="484"/>
      <c r="AB212" s="484"/>
      <c r="AC212" s="484"/>
      <c r="AD212" s="484"/>
      <c r="AE212" s="484"/>
      <c r="AF212" s="484"/>
      <c r="AG212" s="484"/>
      <c r="AH212" s="484"/>
      <c r="AI212" s="484"/>
      <c r="AJ212" s="484"/>
      <c r="AK212" s="484"/>
      <c r="AL212" s="484"/>
      <c r="AM212" s="484"/>
      <c r="AN212" s="484"/>
      <c r="AO212" s="484"/>
      <c r="AP212" s="484"/>
      <c r="AQ212" s="484"/>
      <c r="AR212" s="485"/>
      <c r="AS212" s="154"/>
      <c r="AT212" s="154"/>
      <c r="AU212" s="154"/>
    </row>
    <row r="213" spans="4:52" ht="14.1" customHeight="1" x14ac:dyDescent="0.2">
      <c r="D213" s="508"/>
      <c r="E213" s="509"/>
      <c r="F213" s="509"/>
      <c r="G213" s="509"/>
      <c r="H213" s="510"/>
      <c r="I213" s="442" t="s">
        <v>1085</v>
      </c>
      <c r="J213" s="443"/>
      <c r="K213" s="443"/>
      <c r="L213" s="443"/>
      <c r="M213" s="443"/>
      <c r="N213" s="443"/>
      <c r="O213" s="443"/>
      <c r="P213" s="443"/>
      <c r="Q213" s="443"/>
      <c r="R213" s="443"/>
      <c r="S213" s="443"/>
      <c r="T213" s="443"/>
      <c r="U213" s="443"/>
      <c r="V213" s="443"/>
      <c r="W213" s="443"/>
      <c r="X213" s="443"/>
      <c r="Y213" s="443"/>
      <c r="Z213" s="443"/>
      <c r="AA213" s="443"/>
      <c r="AB213" s="443"/>
      <c r="AC213" s="443"/>
      <c r="AD213" s="443"/>
      <c r="AE213" s="443"/>
      <c r="AF213" s="443"/>
      <c r="AG213" s="443"/>
      <c r="AH213" s="443"/>
      <c r="AI213" s="443"/>
      <c r="AJ213" s="443"/>
      <c r="AK213" s="443"/>
      <c r="AL213" s="443"/>
      <c r="AM213" s="443"/>
      <c r="AN213" s="443"/>
      <c r="AO213" s="443"/>
      <c r="AP213" s="443"/>
      <c r="AQ213" s="443"/>
      <c r="AR213" s="444"/>
      <c r="AS213" s="337"/>
      <c r="AT213" s="337"/>
      <c r="AU213" s="337"/>
    </row>
    <row r="214" spans="4:52" ht="27.95" customHeight="1" x14ac:dyDescent="0.2">
      <c r="D214" s="464" t="s">
        <v>73</v>
      </c>
      <c r="E214" s="465"/>
      <c r="F214" s="465"/>
      <c r="G214" s="465"/>
      <c r="H214" s="466"/>
      <c r="I214" s="483" t="s">
        <v>16</v>
      </c>
      <c r="J214" s="512"/>
      <c r="K214" s="512"/>
      <c r="L214" s="512"/>
      <c r="M214" s="512"/>
      <c r="N214" s="512"/>
      <c r="O214" s="512"/>
      <c r="P214" s="512"/>
      <c r="Q214" s="512"/>
      <c r="R214" s="512"/>
      <c r="S214" s="512"/>
      <c r="T214" s="512"/>
      <c r="U214" s="512"/>
      <c r="V214" s="512"/>
      <c r="W214" s="512"/>
      <c r="X214" s="512"/>
      <c r="Y214" s="512"/>
      <c r="Z214" s="512"/>
      <c r="AA214" s="512"/>
      <c r="AB214" s="512"/>
      <c r="AC214" s="512"/>
      <c r="AD214" s="512"/>
      <c r="AE214" s="512"/>
      <c r="AF214" s="512"/>
      <c r="AG214" s="512"/>
      <c r="AH214" s="512"/>
      <c r="AI214" s="512"/>
      <c r="AJ214" s="512"/>
      <c r="AK214" s="512"/>
      <c r="AL214" s="512"/>
      <c r="AM214" s="512"/>
      <c r="AN214" s="512"/>
      <c r="AO214" s="512"/>
      <c r="AP214" s="512"/>
      <c r="AQ214" s="512"/>
      <c r="AR214" s="513"/>
      <c r="AS214" s="303" t="s">
        <v>815</v>
      </c>
      <c r="AT214" s="303" t="s">
        <v>248</v>
      </c>
      <c r="AU214" s="154"/>
    </row>
    <row r="215" spans="4:52" ht="14.1" customHeight="1" x14ac:dyDescent="0.2">
      <c r="D215" s="467"/>
      <c r="E215" s="468"/>
      <c r="F215" s="468"/>
      <c r="G215" s="468"/>
      <c r="H215" s="469"/>
      <c r="I215" s="490" t="s">
        <v>1086</v>
      </c>
      <c r="J215" s="491"/>
      <c r="K215" s="491"/>
      <c r="L215" s="491"/>
      <c r="M215" s="491"/>
      <c r="N215" s="491"/>
      <c r="O215" s="491"/>
      <c r="P215" s="491"/>
      <c r="Q215" s="491"/>
      <c r="R215" s="491"/>
      <c r="S215" s="491"/>
      <c r="T215" s="491"/>
      <c r="U215" s="491"/>
      <c r="V215" s="491"/>
      <c r="W215" s="491"/>
      <c r="X215" s="491"/>
      <c r="Y215" s="491"/>
      <c r="Z215" s="491"/>
      <c r="AA215" s="491"/>
      <c r="AB215" s="491"/>
      <c r="AC215" s="491"/>
      <c r="AD215" s="491"/>
      <c r="AE215" s="491"/>
      <c r="AF215" s="491"/>
      <c r="AG215" s="491"/>
      <c r="AH215" s="491"/>
      <c r="AI215" s="491"/>
      <c r="AJ215" s="491"/>
      <c r="AK215" s="491"/>
      <c r="AL215" s="491"/>
      <c r="AM215" s="491"/>
      <c r="AN215" s="491"/>
      <c r="AO215" s="491"/>
      <c r="AP215" s="491"/>
      <c r="AQ215" s="491"/>
      <c r="AR215" s="492"/>
      <c r="AS215" s="518"/>
      <c r="AT215" s="515"/>
      <c r="AU215" s="311"/>
    </row>
    <row r="216" spans="4:52" ht="14.1" customHeight="1" x14ac:dyDescent="0.2">
      <c r="D216" s="467"/>
      <c r="E216" s="468"/>
      <c r="F216" s="468"/>
      <c r="G216" s="468"/>
      <c r="H216" s="469"/>
      <c r="I216" s="493"/>
      <c r="J216" s="494"/>
      <c r="K216" s="494"/>
      <c r="L216" s="494"/>
      <c r="M216" s="494"/>
      <c r="N216" s="494"/>
      <c r="O216" s="494"/>
      <c r="P216" s="494"/>
      <c r="Q216" s="494"/>
      <c r="R216" s="494"/>
      <c r="S216" s="494"/>
      <c r="T216" s="494"/>
      <c r="U216" s="494"/>
      <c r="V216" s="494"/>
      <c r="W216" s="494"/>
      <c r="X216" s="494"/>
      <c r="Y216" s="494"/>
      <c r="Z216" s="494"/>
      <c r="AA216" s="494"/>
      <c r="AB216" s="494"/>
      <c r="AC216" s="494"/>
      <c r="AD216" s="494"/>
      <c r="AE216" s="494"/>
      <c r="AF216" s="494"/>
      <c r="AG216" s="494"/>
      <c r="AH216" s="494"/>
      <c r="AI216" s="494"/>
      <c r="AJ216" s="494"/>
      <c r="AK216" s="494"/>
      <c r="AL216" s="494"/>
      <c r="AM216" s="494"/>
      <c r="AN216" s="494"/>
      <c r="AO216" s="494"/>
      <c r="AP216" s="494"/>
      <c r="AQ216" s="494"/>
      <c r="AR216" s="495"/>
      <c r="AS216" s="518"/>
      <c r="AT216" s="516"/>
      <c r="AU216" s="311"/>
    </row>
    <row r="217" spans="4:52" ht="14.1" customHeight="1" x14ac:dyDescent="0.2">
      <c r="D217" s="467"/>
      <c r="E217" s="468"/>
      <c r="F217" s="468"/>
      <c r="G217" s="468"/>
      <c r="H217" s="469"/>
      <c r="I217" s="493"/>
      <c r="J217" s="494"/>
      <c r="K217" s="494"/>
      <c r="L217" s="494"/>
      <c r="M217" s="494"/>
      <c r="N217" s="494"/>
      <c r="O217" s="494"/>
      <c r="P217" s="494"/>
      <c r="Q217" s="494"/>
      <c r="R217" s="494"/>
      <c r="S217" s="494"/>
      <c r="T217" s="494"/>
      <c r="U217" s="494"/>
      <c r="V217" s="494"/>
      <c r="W217" s="494"/>
      <c r="X217" s="494"/>
      <c r="Y217" s="494"/>
      <c r="Z217" s="494"/>
      <c r="AA217" s="494"/>
      <c r="AB217" s="494"/>
      <c r="AC217" s="494"/>
      <c r="AD217" s="494"/>
      <c r="AE217" s="494"/>
      <c r="AF217" s="494"/>
      <c r="AG217" s="494"/>
      <c r="AH217" s="494"/>
      <c r="AI217" s="494"/>
      <c r="AJ217" s="494"/>
      <c r="AK217" s="494"/>
      <c r="AL217" s="494"/>
      <c r="AM217" s="494"/>
      <c r="AN217" s="494"/>
      <c r="AO217" s="494"/>
      <c r="AP217" s="494"/>
      <c r="AQ217" s="494"/>
      <c r="AR217" s="495"/>
      <c r="AS217" s="518"/>
      <c r="AT217" s="516"/>
      <c r="AU217" s="311"/>
    </row>
    <row r="218" spans="4:52" ht="14.1" customHeight="1" x14ac:dyDescent="0.2">
      <c r="D218" s="467"/>
      <c r="E218" s="468"/>
      <c r="F218" s="468"/>
      <c r="G218" s="468"/>
      <c r="H218" s="469"/>
      <c r="I218" s="493"/>
      <c r="J218" s="494"/>
      <c r="K218" s="494"/>
      <c r="L218" s="494"/>
      <c r="M218" s="494"/>
      <c r="N218" s="494"/>
      <c r="O218" s="494"/>
      <c r="P218" s="494"/>
      <c r="Q218" s="494"/>
      <c r="R218" s="494"/>
      <c r="S218" s="494"/>
      <c r="T218" s="494"/>
      <c r="U218" s="494"/>
      <c r="V218" s="494"/>
      <c r="W218" s="494"/>
      <c r="X218" s="494"/>
      <c r="Y218" s="494"/>
      <c r="Z218" s="494"/>
      <c r="AA218" s="494"/>
      <c r="AB218" s="494"/>
      <c r="AC218" s="494"/>
      <c r="AD218" s="494"/>
      <c r="AE218" s="494"/>
      <c r="AF218" s="494"/>
      <c r="AG218" s="494"/>
      <c r="AH218" s="494"/>
      <c r="AI218" s="494"/>
      <c r="AJ218" s="494"/>
      <c r="AK218" s="494"/>
      <c r="AL218" s="494"/>
      <c r="AM218" s="494"/>
      <c r="AN218" s="494"/>
      <c r="AO218" s="494"/>
      <c r="AP218" s="494"/>
      <c r="AQ218" s="494"/>
      <c r="AR218" s="495"/>
      <c r="AS218" s="518"/>
      <c r="AT218" s="516"/>
      <c r="AU218" s="311"/>
    </row>
    <row r="219" spans="4:52" ht="14.1" customHeight="1" x14ac:dyDescent="0.2">
      <c r="D219" s="467"/>
      <c r="E219" s="468"/>
      <c r="F219" s="468"/>
      <c r="G219" s="468"/>
      <c r="H219" s="469"/>
      <c r="I219" s="493"/>
      <c r="J219" s="494"/>
      <c r="K219" s="494"/>
      <c r="L219" s="494"/>
      <c r="M219" s="494"/>
      <c r="N219" s="494"/>
      <c r="O219" s="494"/>
      <c r="P219" s="494"/>
      <c r="Q219" s="494"/>
      <c r="R219" s="494"/>
      <c r="S219" s="494"/>
      <c r="T219" s="494"/>
      <c r="U219" s="494"/>
      <c r="V219" s="494"/>
      <c r="W219" s="494"/>
      <c r="X219" s="494"/>
      <c r="Y219" s="494"/>
      <c r="Z219" s="494"/>
      <c r="AA219" s="494"/>
      <c r="AB219" s="494"/>
      <c r="AC219" s="494"/>
      <c r="AD219" s="494"/>
      <c r="AE219" s="494"/>
      <c r="AF219" s="494"/>
      <c r="AG219" s="494"/>
      <c r="AH219" s="494"/>
      <c r="AI219" s="494"/>
      <c r="AJ219" s="494"/>
      <c r="AK219" s="494"/>
      <c r="AL219" s="494"/>
      <c r="AM219" s="494"/>
      <c r="AN219" s="494"/>
      <c r="AO219" s="494"/>
      <c r="AP219" s="494"/>
      <c r="AQ219" s="494"/>
      <c r="AR219" s="495"/>
      <c r="AS219" s="518"/>
      <c r="AT219" s="516"/>
      <c r="AU219" s="311"/>
    </row>
    <row r="220" spans="4:52" ht="14.1" customHeight="1" x14ac:dyDescent="0.2">
      <c r="D220" s="467"/>
      <c r="E220" s="468"/>
      <c r="F220" s="468"/>
      <c r="G220" s="468"/>
      <c r="H220" s="469"/>
      <c r="I220" s="493"/>
      <c r="J220" s="494"/>
      <c r="K220" s="494"/>
      <c r="L220" s="494"/>
      <c r="M220" s="494"/>
      <c r="N220" s="494"/>
      <c r="O220" s="494"/>
      <c r="P220" s="494"/>
      <c r="Q220" s="494"/>
      <c r="R220" s="494"/>
      <c r="S220" s="494"/>
      <c r="T220" s="494"/>
      <c r="U220" s="494"/>
      <c r="V220" s="494"/>
      <c r="W220" s="494"/>
      <c r="X220" s="494"/>
      <c r="Y220" s="494"/>
      <c r="Z220" s="494"/>
      <c r="AA220" s="494"/>
      <c r="AB220" s="494"/>
      <c r="AC220" s="494"/>
      <c r="AD220" s="494"/>
      <c r="AE220" s="494"/>
      <c r="AF220" s="494"/>
      <c r="AG220" s="494"/>
      <c r="AH220" s="494"/>
      <c r="AI220" s="494"/>
      <c r="AJ220" s="494"/>
      <c r="AK220" s="494"/>
      <c r="AL220" s="494"/>
      <c r="AM220" s="494"/>
      <c r="AN220" s="494"/>
      <c r="AO220" s="494"/>
      <c r="AP220" s="494"/>
      <c r="AQ220" s="494"/>
      <c r="AR220" s="495"/>
      <c r="AS220" s="518"/>
      <c r="AT220" s="516"/>
      <c r="AU220" s="311"/>
    </row>
    <row r="221" spans="4:52" ht="14.1" customHeight="1" x14ac:dyDescent="0.2">
      <c r="D221" s="467"/>
      <c r="E221" s="468"/>
      <c r="F221" s="468"/>
      <c r="G221" s="468"/>
      <c r="H221" s="469"/>
      <c r="I221" s="496"/>
      <c r="J221" s="497"/>
      <c r="K221" s="497"/>
      <c r="L221" s="497"/>
      <c r="M221" s="497"/>
      <c r="N221" s="497"/>
      <c r="O221" s="497"/>
      <c r="P221" s="497"/>
      <c r="Q221" s="497"/>
      <c r="R221" s="497"/>
      <c r="S221" s="497"/>
      <c r="T221" s="497"/>
      <c r="U221" s="497"/>
      <c r="V221" s="497"/>
      <c r="W221" s="497"/>
      <c r="X221" s="497"/>
      <c r="Y221" s="497"/>
      <c r="Z221" s="497"/>
      <c r="AA221" s="497"/>
      <c r="AB221" s="497"/>
      <c r="AC221" s="497"/>
      <c r="AD221" s="497"/>
      <c r="AE221" s="497"/>
      <c r="AF221" s="497"/>
      <c r="AG221" s="497"/>
      <c r="AH221" s="497"/>
      <c r="AI221" s="497"/>
      <c r="AJ221" s="497"/>
      <c r="AK221" s="497"/>
      <c r="AL221" s="497"/>
      <c r="AM221" s="497"/>
      <c r="AN221" s="497"/>
      <c r="AO221" s="497"/>
      <c r="AP221" s="497"/>
      <c r="AQ221" s="497"/>
      <c r="AR221" s="498"/>
      <c r="AS221" s="518"/>
      <c r="AT221" s="517"/>
      <c r="AU221" s="311"/>
      <c r="AV221" s="140">
        <f>LEN(I215)</f>
        <v>691</v>
      </c>
      <c r="AW221" s="140" t="s">
        <v>64</v>
      </c>
      <c r="AX221" s="141">
        <v>700</v>
      </c>
      <c r="AY221" s="140" t="s">
        <v>63</v>
      </c>
      <c r="AZ221" s="3" t="str">
        <f>IF(AV221&gt;AX221,"FIGYELEM! Tartsa be a megjelölt karakterszámot!","-")</f>
        <v>-</v>
      </c>
    </row>
    <row r="222" spans="4:52" ht="26.1" customHeight="1" x14ac:dyDescent="0.2">
      <c r="D222" s="467"/>
      <c r="E222" s="468"/>
      <c r="F222" s="468"/>
      <c r="G222" s="468"/>
      <c r="H222" s="469"/>
      <c r="I222" s="486" t="s">
        <v>8</v>
      </c>
      <c r="J222" s="499"/>
      <c r="K222" s="499"/>
      <c r="L222" s="499"/>
      <c r="M222" s="499"/>
      <c r="N222" s="499"/>
      <c r="O222" s="499"/>
      <c r="P222" s="499"/>
      <c r="Q222" s="499"/>
      <c r="R222" s="499"/>
      <c r="S222" s="499"/>
      <c r="T222" s="499"/>
      <c r="U222" s="499"/>
      <c r="V222" s="499"/>
      <c r="W222" s="499"/>
      <c r="X222" s="499"/>
      <c r="Y222" s="443" t="s">
        <v>735</v>
      </c>
      <c r="Z222" s="500"/>
      <c r="AA222" s="500"/>
      <c r="AB222" s="500"/>
      <c r="AC222" s="500"/>
      <c r="AD222" s="500"/>
      <c r="AE222" s="500"/>
      <c r="AF222" s="500"/>
      <c r="AG222" s="500"/>
      <c r="AH222" s="500"/>
      <c r="AI222" s="500"/>
      <c r="AJ222" s="500"/>
      <c r="AK222" s="500"/>
      <c r="AL222" s="500"/>
      <c r="AM222" s="500"/>
      <c r="AN222" s="500"/>
      <c r="AO222" s="500"/>
      <c r="AP222" s="500"/>
      <c r="AQ222" s="500"/>
      <c r="AR222" s="501"/>
      <c r="AS222" s="147">
        <f t="shared" ref="AS222:AS227" si="18">IF(Y222=BM54,1,0)</f>
        <v>1</v>
      </c>
      <c r="AT222" s="143"/>
      <c r="AU222" s="322"/>
      <c r="AZ222" s="3" t="str">
        <f t="shared" ref="AZ222:AZ227" si="19">IF(Y222=BM54,"FIGYELEM! Fejtse ki A részt vevő diákok tevékenységének bemutatása c. mezőben és csatoljon fényképet a tevékenységről!","-")</f>
        <v>FIGYELEM! Fejtse ki A részt vevő diákok tevékenységének bemutatása c. mezőben és csatoljon fényképet a tevékenységről!</v>
      </c>
    </row>
    <row r="223" spans="4:52" ht="26.1" customHeight="1" x14ac:dyDescent="0.2">
      <c r="D223" s="467"/>
      <c r="E223" s="468"/>
      <c r="F223" s="468"/>
      <c r="G223" s="468"/>
      <c r="H223" s="469"/>
      <c r="I223" s="486" t="s">
        <v>9</v>
      </c>
      <c r="J223" s="486"/>
      <c r="K223" s="486"/>
      <c r="L223" s="486"/>
      <c r="M223" s="486"/>
      <c r="N223" s="486"/>
      <c r="O223" s="486"/>
      <c r="P223" s="486"/>
      <c r="Q223" s="486"/>
      <c r="R223" s="486"/>
      <c r="S223" s="486"/>
      <c r="T223" s="486"/>
      <c r="U223" s="486"/>
      <c r="V223" s="486"/>
      <c r="W223" s="486"/>
      <c r="X223" s="486"/>
      <c r="Y223" s="442" t="s">
        <v>737</v>
      </c>
      <c r="Z223" s="443"/>
      <c r="AA223" s="443"/>
      <c r="AB223" s="443"/>
      <c r="AC223" s="443"/>
      <c r="AD223" s="443"/>
      <c r="AE223" s="443"/>
      <c r="AF223" s="443"/>
      <c r="AG223" s="443"/>
      <c r="AH223" s="443"/>
      <c r="AI223" s="443"/>
      <c r="AJ223" s="443"/>
      <c r="AK223" s="443"/>
      <c r="AL223" s="443"/>
      <c r="AM223" s="443"/>
      <c r="AN223" s="443"/>
      <c r="AO223" s="443"/>
      <c r="AP223" s="443"/>
      <c r="AQ223" s="443"/>
      <c r="AR223" s="444"/>
      <c r="AS223" s="147">
        <f t="shared" si="18"/>
        <v>0</v>
      </c>
      <c r="AT223" s="143"/>
      <c r="AU223" s="322"/>
      <c r="AZ223" s="3" t="str">
        <f t="shared" si="19"/>
        <v>-</v>
      </c>
    </row>
    <row r="224" spans="4:52" ht="26.1" customHeight="1" x14ac:dyDescent="0.2">
      <c r="D224" s="467"/>
      <c r="E224" s="468"/>
      <c r="F224" s="468"/>
      <c r="G224" s="468"/>
      <c r="H224" s="469"/>
      <c r="I224" s="486" t="s">
        <v>10</v>
      </c>
      <c r="J224" s="486"/>
      <c r="K224" s="486"/>
      <c r="L224" s="486"/>
      <c r="M224" s="486"/>
      <c r="N224" s="486"/>
      <c r="O224" s="486"/>
      <c r="P224" s="486"/>
      <c r="Q224" s="486"/>
      <c r="R224" s="486"/>
      <c r="S224" s="486"/>
      <c r="T224" s="486"/>
      <c r="U224" s="486"/>
      <c r="V224" s="486"/>
      <c r="W224" s="486"/>
      <c r="X224" s="486"/>
      <c r="Y224" s="442" t="s">
        <v>739</v>
      </c>
      <c r="Z224" s="443"/>
      <c r="AA224" s="443"/>
      <c r="AB224" s="443"/>
      <c r="AC224" s="443"/>
      <c r="AD224" s="443"/>
      <c r="AE224" s="443"/>
      <c r="AF224" s="443"/>
      <c r="AG224" s="443"/>
      <c r="AH224" s="443"/>
      <c r="AI224" s="443"/>
      <c r="AJ224" s="443"/>
      <c r="AK224" s="443"/>
      <c r="AL224" s="443"/>
      <c r="AM224" s="443"/>
      <c r="AN224" s="443"/>
      <c r="AO224" s="443"/>
      <c r="AP224" s="443"/>
      <c r="AQ224" s="443"/>
      <c r="AR224" s="444"/>
      <c r="AS224" s="147">
        <f t="shared" si="18"/>
        <v>1</v>
      </c>
      <c r="AT224" s="143"/>
      <c r="AU224" s="322"/>
      <c r="AZ224" s="3" t="str">
        <f t="shared" si="19"/>
        <v>FIGYELEM! Fejtse ki A részt vevő diákok tevékenységének bemutatása c. mezőben és csatoljon fényképet a tevékenységről!</v>
      </c>
    </row>
    <row r="225" spans="4:52" ht="26.1" customHeight="1" x14ac:dyDescent="0.2">
      <c r="D225" s="467"/>
      <c r="E225" s="468"/>
      <c r="F225" s="468"/>
      <c r="G225" s="468"/>
      <c r="H225" s="469"/>
      <c r="I225" s="486" t="s">
        <v>12</v>
      </c>
      <c r="J225" s="486"/>
      <c r="K225" s="486"/>
      <c r="L225" s="486"/>
      <c r="M225" s="486"/>
      <c r="N225" s="486"/>
      <c r="O225" s="486"/>
      <c r="P225" s="486"/>
      <c r="Q225" s="486"/>
      <c r="R225" s="486"/>
      <c r="S225" s="486"/>
      <c r="T225" s="486"/>
      <c r="U225" s="486"/>
      <c r="V225" s="486"/>
      <c r="W225" s="486"/>
      <c r="X225" s="486"/>
      <c r="Y225" s="442" t="s">
        <v>740</v>
      </c>
      <c r="Z225" s="443"/>
      <c r="AA225" s="443"/>
      <c r="AB225" s="443"/>
      <c r="AC225" s="443"/>
      <c r="AD225" s="443"/>
      <c r="AE225" s="443"/>
      <c r="AF225" s="443"/>
      <c r="AG225" s="443"/>
      <c r="AH225" s="443"/>
      <c r="AI225" s="443"/>
      <c r="AJ225" s="443"/>
      <c r="AK225" s="443"/>
      <c r="AL225" s="443"/>
      <c r="AM225" s="443"/>
      <c r="AN225" s="443"/>
      <c r="AO225" s="443"/>
      <c r="AP225" s="443"/>
      <c r="AQ225" s="443"/>
      <c r="AR225" s="444"/>
      <c r="AS225" s="147">
        <f t="shared" si="18"/>
        <v>1</v>
      </c>
      <c r="AT225" s="143"/>
      <c r="AU225" s="322"/>
      <c r="AZ225" s="3" t="str">
        <f t="shared" si="19"/>
        <v>FIGYELEM! Fejtse ki A részt vevő diákok tevékenységének bemutatása c. mezőben és csatoljon fényképet a tevékenységről!</v>
      </c>
    </row>
    <row r="226" spans="4:52" ht="26.1" customHeight="1" x14ac:dyDescent="0.2">
      <c r="D226" s="467"/>
      <c r="E226" s="468"/>
      <c r="F226" s="468"/>
      <c r="G226" s="468"/>
      <c r="H226" s="469"/>
      <c r="I226" s="486" t="s">
        <v>734</v>
      </c>
      <c r="J226" s="486"/>
      <c r="K226" s="486"/>
      <c r="L226" s="486"/>
      <c r="M226" s="486"/>
      <c r="N226" s="486"/>
      <c r="O226" s="486"/>
      <c r="P226" s="486"/>
      <c r="Q226" s="486"/>
      <c r="R226" s="486"/>
      <c r="S226" s="486"/>
      <c r="T226" s="486"/>
      <c r="U226" s="486"/>
      <c r="V226" s="486"/>
      <c r="W226" s="486"/>
      <c r="X226" s="486"/>
      <c r="Y226" s="442" t="s">
        <v>743</v>
      </c>
      <c r="Z226" s="443"/>
      <c r="AA226" s="443"/>
      <c r="AB226" s="443"/>
      <c r="AC226" s="443"/>
      <c r="AD226" s="443"/>
      <c r="AE226" s="443"/>
      <c r="AF226" s="443"/>
      <c r="AG226" s="443"/>
      <c r="AH226" s="443"/>
      <c r="AI226" s="443"/>
      <c r="AJ226" s="443"/>
      <c r="AK226" s="443"/>
      <c r="AL226" s="443"/>
      <c r="AM226" s="443"/>
      <c r="AN226" s="443"/>
      <c r="AO226" s="443"/>
      <c r="AP226" s="443"/>
      <c r="AQ226" s="443"/>
      <c r="AR226" s="444"/>
      <c r="AS226" s="147">
        <f t="shared" si="18"/>
        <v>1</v>
      </c>
      <c r="AT226" s="143"/>
      <c r="AU226" s="322"/>
      <c r="AZ226" s="3" t="str">
        <f t="shared" si="19"/>
        <v>FIGYELEM! Fejtse ki A részt vevő diákok tevékenységének bemutatása c. mezőben és csatoljon fényképet a tevékenységről!</v>
      </c>
    </row>
    <row r="227" spans="4:52" ht="26.1" customHeight="1" x14ac:dyDescent="0.2">
      <c r="D227" s="467"/>
      <c r="E227" s="468"/>
      <c r="F227" s="468"/>
      <c r="G227" s="468"/>
      <c r="H227" s="469"/>
      <c r="I227" s="486" t="s">
        <v>11</v>
      </c>
      <c r="J227" s="486"/>
      <c r="K227" s="486"/>
      <c r="L227" s="486"/>
      <c r="M227" s="486"/>
      <c r="N227" s="486"/>
      <c r="O227" s="486"/>
      <c r="P227" s="486"/>
      <c r="Q227" s="486"/>
      <c r="R227" s="486"/>
      <c r="S227" s="486"/>
      <c r="T227" s="486"/>
      <c r="U227" s="486"/>
      <c r="V227" s="486"/>
      <c r="W227" s="486"/>
      <c r="X227" s="486"/>
      <c r="Y227" s="442" t="s">
        <v>744</v>
      </c>
      <c r="Z227" s="443"/>
      <c r="AA227" s="443"/>
      <c r="AB227" s="443"/>
      <c r="AC227" s="443"/>
      <c r="AD227" s="443"/>
      <c r="AE227" s="443"/>
      <c r="AF227" s="443"/>
      <c r="AG227" s="443"/>
      <c r="AH227" s="443"/>
      <c r="AI227" s="443"/>
      <c r="AJ227" s="443"/>
      <c r="AK227" s="443"/>
      <c r="AL227" s="443"/>
      <c r="AM227" s="443"/>
      <c r="AN227" s="443"/>
      <c r="AO227" s="443"/>
      <c r="AP227" s="443"/>
      <c r="AQ227" s="443"/>
      <c r="AR227" s="444"/>
      <c r="AS227" s="147">
        <f t="shared" si="18"/>
        <v>0</v>
      </c>
      <c r="AT227" s="143"/>
      <c r="AU227" s="322"/>
      <c r="AZ227" s="3" t="str">
        <f t="shared" si="19"/>
        <v>-</v>
      </c>
    </row>
    <row r="228" spans="4:52" ht="69.95" customHeight="1" x14ac:dyDescent="0.2">
      <c r="D228" s="467"/>
      <c r="E228" s="468"/>
      <c r="F228" s="468"/>
      <c r="G228" s="468"/>
      <c r="H228" s="469"/>
      <c r="I228" s="459" t="s">
        <v>871</v>
      </c>
      <c r="J228" s="460"/>
      <c r="K228" s="460"/>
      <c r="L228" s="460"/>
      <c r="M228" s="460"/>
      <c r="N228" s="460"/>
      <c r="O228" s="460"/>
      <c r="P228" s="460"/>
      <c r="Q228" s="460"/>
      <c r="R228" s="460"/>
      <c r="S228" s="460"/>
      <c r="T228" s="460"/>
      <c r="U228" s="460"/>
      <c r="V228" s="460"/>
      <c r="W228" s="460"/>
      <c r="X228" s="460"/>
      <c r="Y228" s="460"/>
      <c r="Z228" s="460"/>
      <c r="AA228" s="460"/>
      <c r="AB228" s="460"/>
      <c r="AC228" s="460"/>
      <c r="AD228" s="460"/>
      <c r="AE228" s="460"/>
      <c r="AF228" s="460"/>
      <c r="AG228" s="460"/>
      <c r="AH228" s="460"/>
      <c r="AI228" s="460"/>
      <c r="AJ228" s="460"/>
      <c r="AK228" s="460"/>
      <c r="AL228" s="460"/>
      <c r="AM228" s="460"/>
      <c r="AN228" s="460"/>
      <c r="AO228" s="460"/>
      <c r="AP228" s="460"/>
      <c r="AQ228" s="460"/>
      <c r="AR228" s="461"/>
      <c r="AS228" s="322"/>
      <c r="AT228" s="322"/>
      <c r="AU228" s="322"/>
    </row>
    <row r="229" spans="4:52" ht="14.1" customHeight="1" x14ac:dyDescent="0.2">
      <c r="D229" s="467"/>
      <c r="E229" s="468"/>
      <c r="F229" s="468"/>
      <c r="G229" s="468"/>
      <c r="H229" s="469"/>
      <c r="I229" s="111"/>
      <c r="J229" s="407" t="s">
        <v>132</v>
      </c>
      <c r="K229" s="407"/>
      <c r="L229" s="407"/>
      <c r="M229" s="407"/>
      <c r="N229" s="407"/>
      <c r="O229" s="407"/>
      <c r="P229" s="407"/>
      <c r="Q229" s="407"/>
      <c r="R229" s="410" t="s">
        <v>134</v>
      </c>
      <c r="S229" s="376"/>
      <c r="T229" s="376"/>
      <c r="U229" s="376"/>
      <c r="V229" s="376"/>
      <c r="W229" s="377"/>
      <c r="X229" s="120"/>
      <c r="Y229" s="410" t="s">
        <v>133</v>
      </c>
      <c r="Z229" s="376"/>
      <c r="AA229" s="376"/>
      <c r="AB229" s="376"/>
      <c r="AC229" s="376"/>
      <c r="AD229" s="376"/>
      <c r="AE229" s="376"/>
      <c r="AF229" s="376"/>
      <c r="AG229" s="376"/>
      <c r="AH229" s="376"/>
      <c r="AI229" s="376"/>
      <c r="AJ229" s="376"/>
      <c r="AK229" s="376"/>
      <c r="AL229" s="376"/>
      <c r="AM229" s="376"/>
      <c r="AN229" s="376"/>
      <c r="AO229" s="376"/>
      <c r="AP229" s="376"/>
      <c r="AQ229" s="376"/>
      <c r="AR229" s="377"/>
      <c r="AS229" s="322" t="s">
        <v>815</v>
      </c>
      <c r="AT229" s="322"/>
      <c r="AU229" s="322"/>
    </row>
    <row r="230" spans="4:52" ht="14.1" customHeight="1" x14ac:dyDescent="0.2">
      <c r="D230" s="467"/>
      <c r="E230" s="468"/>
      <c r="F230" s="468"/>
      <c r="G230" s="468"/>
      <c r="H230" s="469"/>
      <c r="I230" s="111" t="s">
        <v>748</v>
      </c>
      <c r="J230" s="408" t="str">
        <f>CONCATENATE('2.'!$D$8,'2.'!$I$8,'2.'!$J$8,"-")</f>
        <v>HAT-14-01-0380-</v>
      </c>
      <c r="K230" s="408"/>
      <c r="L230" s="408"/>
      <c r="M230" s="408"/>
      <c r="N230" s="408"/>
      <c r="O230" s="408"/>
      <c r="P230" s="408"/>
      <c r="Q230" s="408"/>
      <c r="R230" s="428" t="s">
        <v>1087</v>
      </c>
      <c r="S230" s="429"/>
      <c r="T230" s="429"/>
      <c r="U230" s="429"/>
      <c r="V230" s="429"/>
      <c r="W230" s="473"/>
      <c r="X230" s="109" t="s">
        <v>129</v>
      </c>
      <c r="Y230" s="462" t="s">
        <v>1094</v>
      </c>
      <c r="Z230" s="462"/>
      <c r="AA230" s="462"/>
      <c r="AB230" s="462"/>
      <c r="AC230" s="462"/>
      <c r="AD230" s="462"/>
      <c r="AE230" s="462"/>
      <c r="AF230" s="462"/>
      <c r="AG230" s="462"/>
      <c r="AH230" s="462"/>
      <c r="AI230" s="462"/>
      <c r="AJ230" s="462"/>
      <c r="AK230" s="462"/>
      <c r="AL230" s="462"/>
      <c r="AM230" s="462"/>
      <c r="AN230" s="462"/>
      <c r="AO230" s="462"/>
      <c r="AP230" s="462"/>
      <c r="AQ230" s="462"/>
      <c r="AR230" s="463"/>
      <c r="AS230" s="147">
        <f>IF(R230&gt;0,1,0)</f>
        <v>1</v>
      </c>
      <c r="AT230" s="321"/>
      <c r="AU230" s="322"/>
    </row>
    <row r="231" spans="4:52" ht="14.1" customHeight="1" x14ac:dyDescent="0.2">
      <c r="D231" s="467"/>
      <c r="E231" s="468"/>
      <c r="F231" s="468"/>
      <c r="G231" s="468"/>
      <c r="H231" s="469"/>
      <c r="I231" s="111" t="s">
        <v>749</v>
      </c>
      <c r="J231" s="408" t="str">
        <f>CONCATENATE('2.'!$D$8,'2.'!$I$8,'2.'!$J$8,"-")</f>
        <v>HAT-14-01-0380-</v>
      </c>
      <c r="K231" s="408"/>
      <c r="L231" s="408"/>
      <c r="M231" s="408"/>
      <c r="N231" s="408"/>
      <c r="O231" s="408"/>
      <c r="P231" s="408"/>
      <c r="Q231" s="408"/>
      <c r="R231" s="428" t="s">
        <v>1088</v>
      </c>
      <c r="S231" s="429"/>
      <c r="T231" s="429"/>
      <c r="U231" s="429"/>
      <c r="V231" s="429"/>
      <c r="W231" s="473"/>
      <c r="X231" s="109" t="s">
        <v>129</v>
      </c>
      <c r="Y231" s="462" t="s">
        <v>1094</v>
      </c>
      <c r="Z231" s="462"/>
      <c r="AA231" s="462"/>
      <c r="AB231" s="462"/>
      <c r="AC231" s="462"/>
      <c r="AD231" s="462"/>
      <c r="AE231" s="462"/>
      <c r="AF231" s="462"/>
      <c r="AG231" s="462"/>
      <c r="AH231" s="462"/>
      <c r="AI231" s="462"/>
      <c r="AJ231" s="462"/>
      <c r="AK231" s="462"/>
      <c r="AL231" s="462"/>
      <c r="AM231" s="462"/>
      <c r="AN231" s="462"/>
      <c r="AO231" s="462"/>
      <c r="AP231" s="462"/>
      <c r="AQ231" s="462"/>
      <c r="AR231" s="463"/>
      <c r="AS231" s="147">
        <f t="shared" ref="AS231:AS236" si="20">IF(R231&gt;0,1,0)</f>
        <v>1</v>
      </c>
      <c r="AT231" s="321"/>
      <c r="AU231" s="322"/>
    </row>
    <row r="232" spans="4:52" ht="14.1" customHeight="1" x14ac:dyDescent="0.2">
      <c r="D232" s="467"/>
      <c r="E232" s="468"/>
      <c r="F232" s="468"/>
      <c r="G232" s="468"/>
      <c r="H232" s="469"/>
      <c r="I232" s="111" t="s">
        <v>750</v>
      </c>
      <c r="J232" s="408" t="str">
        <f>CONCATENATE('2.'!$D$8,'2.'!$I$8,'2.'!$J$8,"-")</f>
        <v>HAT-14-01-0380-</v>
      </c>
      <c r="K232" s="408"/>
      <c r="L232" s="408"/>
      <c r="M232" s="408"/>
      <c r="N232" s="408"/>
      <c r="O232" s="408"/>
      <c r="P232" s="408"/>
      <c r="Q232" s="408"/>
      <c r="R232" s="428" t="s">
        <v>1089</v>
      </c>
      <c r="S232" s="429"/>
      <c r="T232" s="429"/>
      <c r="U232" s="429"/>
      <c r="V232" s="429"/>
      <c r="W232" s="473"/>
      <c r="X232" s="109" t="s">
        <v>129</v>
      </c>
      <c r="Y232" s="462" t="s">
        <v>1094</v>
      </c>
      <c r="Z232" s="462"/>
      <c r="AA232" s="462"/>
      <c r="AB232" s="462"/>
      <c r="AC232" s="462"/>
      <c r="AD232" s="462"/>
      <c r="AE232" s="462"/>
      <c r="AF232" s="462"/>
      <c r="AG232" s="462"/>
      <c r="AH232" s="462"/>
      <c r="AI232" s="462"/>
      <c r="AJ232" s="462"/>
      <c r="AK232" s="462"/>
      <c r="AL232" s="462"/>
      <c r="AM232" s="462"/>
      <c r="AN232" s="462"/>
      <c r="AO232" s="462"/>
      <c r="AP232" s="462"/>
      <c r="AQ232" s="462"/>
      <c r="AR232" s="463"/>
      <c r="AS232" s="147">
        <f t="shared" si="20"/>
        <v>1</v>
      </c>
      <c r="AT232" s="321"/>
      <c r="AU232" s="322"/>
    </row>
    <row r="233" spans="4:52" ht="14.1" customHeight="1" x14ac:dyDescent="0.2">
      <c r="D233" s="467"/>
      <c r="E233" s="468"/>
      <c r="F233" s="468"/>
      <c r="G233" s="468"/>
      <c r="H233" s="469"/>
      <c r="I233" s="111" t="s">
        <v>751</v>
      </c>
      <c r="J233" s="408" t="str">
        <f>CONCATENATE('2.'!$D$8,'2.'!$I$8,'2.'!$J$8,"-")</f>
        <v>HAT-14-01-0380-</v>
      </c>
      <c r="K233" s="408"/>
      <c r="L233" s="408"/>
      <c r="M233" s="408"/>
      <c r="N233" s="408"/>
      <c r="O233" s="408"/>
      <c r="P233" s="408"/>
      <c r="Q233" s="408"/>
      <c r="R233" s="428" t="s">
        <v>1090</v>
      </c>
      <c r="S233" s="429"/>
      <c r="T233" s="429"/>
      <c r="U233" s="429"/>
      <c r="V233" s="429"/>
      <c r="W233" s="473"/>
      <c r="X233" s="109" t="s">
        <v>129</v>
      </c>
      <c r="Y233" s="462" t="s">
        <v>1094</v>
      </c>
      <c r="Z233" s="462"/>
      <c r="AA233" s="462"/>
      <c r="AB233" s="462"/>
      <c r="AC233" s="462"/>
      <c r="AD233" s="462"/>
      <c r="AE233" s="462"/>
      <c r="AF233" s="462"/>
      <c r="AG233" s="462"/>
      <c r="AH233" s="462"/>
      <c r="AI233" s="462"/>
      <c r="AJ233" s="462"/>
      <c r="AK233" s="462"/>
      <c r="AL233" s="462"/>
      <c r="AM233" s="462"/>
      <c r="AN233" s="462"/>
      <c r="AO233" s="462"/>
      <c r="AP233" s="462"/>
      <c r="AQ233" s="462"/>
      <c r="AR233" s="463"/>
      <c r="AS233" s="147">
        <f t="shared" si="20"/>
        <v>1</v>
      </c>
      <c r="AT233" s="321"/>
      <c r="AU233" s="322"/>
    </row>
    <row r="234" spans="4:52" ht="14.1" customHeight="1" x14ac:dyDescent="0.2">
      <c r="D234" s="467"/>
      <c r="E234" s="468"/>
      <c r="F234" s="468"/>
      <c r="G234" s="468"/>
      <c r="H234" s="469"/>
      <c r="I234" s="111" t="s">
        <v>752</v>
      </c>
      <c r="J234" s="408" t="str">
        <f>CONCATENATE('2.'!$D$8,'2.'!$I$8,'2.'!$J$8,"-")</f>
        <v>HAT-14-01-0380-</v>
      </c>
      <c r="K234" s="408"/>
      <c r="L234" s="408"/>
      <c r="M234" s="408"/>
      <c r="N234" s="408"/>
      <c r="O234" s="408"/>
      <c r="P234" s="408"/>
      <c r="Q234" s="408"/>
      <c r="R234" s="428" t="s">
        <v>1091</v>
      </c>
      <c r="S234" s="429"/>
      <c r="T234" s="429"/>
      <c r="U234" s="429"/>
      <c r="V234" s="429"/>
      <c r="W234" s="473"/>
      <c r="X234" s="109" t="s">
        <v>129</v>
      </c>
      <c r="Y234" s="462" t="s">
        <v>1094</v>
      </c>
      <c r="Z234" s="462"/>
      <c r="AA234" s="462"/>
      <c r="AB234" s="462"/>
      <c r="AC234" s="462"/>
      <c r="AD234" s="462"/>
      <c r="AE234" s="462"/>
      <c r="AF234" s="462"/>
      <c r="AG234" s="462"/>
      <c r="AH234" s="462"/>
      <c r="AI234" s="462"/>
      <c r="AJ234" s="462"/>
      <c r="AK234" s="462"/>
      <c r="AL234" s="462"/>
      <c r="AM234" s="462"/>
      <c r="AN234" s="462"/>
      <c r="AO234" s="462"/>
      <c r="AP234" s="462"/>
      <c r="AQ234" s="462"/>
      <c r="AR234" s="463"/>
      <c r="AS234" s="147">
        <f t="shared" si="20"/>
        <v>1</v>
      </c>
      <c r="AT234" s="321"/>
      <c r="AU234" s="322"/>
    </row>
    <row r="235" spans="4:52" ht="14.1" customHeight="1" x14ac:dyDescent="0.2">
      <c r="D235" s="467"/>
      <c r="E235" s="468"/>
      <c r="F235" s="468"/>
      <c r="G235" s="468"/>
      <c r="H235" s="469"/>
      <c r="I235" s="111" t="s">
        <v>753</v>
      </c>
      <c r="J235" s="408" t="str">
        <f>CONCATENATE('2.'!$D$8,'2.'!$I$8,'2.'!$J$8,"-")</f>
        <v>HAT-14-01-0380-</v>
      </c>
      <c r="K235" s="408"/>
      <c r="L235" s="408"/>
      <c r="M235" s="408"/>
      <c r="N235" s="408"/>
      <c r="O235" s="408"/>
      <c r="P235" s="408"/>
      <c r="Q235" s="408"/>
      <c r="R235" s="428" t="s">
        <v>1092</v>
      </c>
      <c r="S235" s="429"/>
      <c r="T235" s="429"/>
      <c r="U235" s="429"/>
      <c r="V235" s="429"/>
      <c r="W235" s="473"/>
      <c r="X235" s="109" t="s">
        <v>129</v>
      </c>
      <c r="Y235" s="462" t="s">
        <v>1094</v>
      </c>
      <c r="Z235" s="462"/>
      <c r="AA235" s="462"/>
      <c r="AB235" s="462"/>
      <c r="AC235" s="462"/>
      <c r="AD235" s="462"/>
      <c r="AE235" s="462"/>
      <c r="AF235" s="462"/>
      <c r="AG235" s="462"/>
      <c r="AH235" s="462"/>
      <c r="AI235" s="462"/>
      <c r="AJ235" s="462"/>
      <c r="AK235" s="462"/>
      <c r="AL235" s="462"/>
      <c r="AM235" s="462"/>
      <c r="AN235" s="462"/>
      <c r="AO235" s="462"/>
      <c r="AP235" s="462"/>
      <c r="AQ235" s="462"/>
      <c r="AR235" s="463"/>
      <c r="AS235" s="147">
        <f t="shared" si="20"/>
        <v>1</v>
      </c>
      <c r="AT235" s="321"/>
      <c r="AU235" s="322"/>
    </row>
    <row r="236" spans="4:52" ht="14.1" customHeight="1" x14ac:dyDescent="0.2">
      <c r="D236" s="470"/>
      <c r="E236" s="471"/>
      <c r="F236" s="471"/>
      <c r="G236" s="471"/>
      <c r="H236" s="472"/>
      <c r="I236" s="111" t="s">
        <v>754</v>
      </c>
      <c r="J236" s="408" t="str">
        <f>CONCATENATE('2.'!$D$8,'2.'!$I$8,'2.'!$J$8,"-")</f>
        <v>HAT-14-01-0380-</v>
      </c>
      <c r="K236" s="408"/>
      <c r="L236" s="408"/>
      <c r="M236" s="408"/>
      <c r="N236" s="408"/>
      <c r="O236" s="408"/>
      <c r="P236" s="408"/>
      <c r="Q236" s="408"/>
      <c r="R236" s="428" t="s">
        <v>1093</v>
      </c>
      <c r="S236" s="429"/>
      <c r="T236" s="429"/>
      <c r="U236" s="429"/>
      <c r="V236" s="429"/>
      <c r="W236" s="473"/>
      <c r="X236" s="109" t="s">
        <v>129</v>
      </c>
      <c r="Y236" s="462" t="s">
        <v>1094</v>
      </c>
      <c r="Z236" s="462"/>
      <c r="AA236" s="462"/>
      <c r="AB236" s="462"/>
      <c r="AC236" s="462"/>
      <c r="AD236" s="462"/>
      <c r="AE236" s="462"/>
      <c r="AF236" s="462"/>
      <c r="AG236" s="462"/>
      <c r="AH236" s="462"/>
      <c r="AI236" s="462"/>
      <c r="AJ236" s="462"/>
      <c r="AK236" s="462"/>
      <c r="AL236" s="462"/>
      <c r="AM236" s="462"/>
      <c r="AN236" s="462"/>
      <c r="AO236" s="462"/>
      <c r="AP236" s="462"/>
      <c r="AQ236" s="462"/>
      <c r="AR236" s="463"/>
      <c r="AS236" s="147">
        <f t="shared" si="20"/>
        <v>1</v>
      </c>
      <c r="AT236" s="321"/>
      <c r="AU236" s="322"/>
    </row>
    <row r="237" spans="4:52" ht="14.1" customHeight="1" x14ac:dyDescent="0.2">
      <c r="D237" s="464" t="s">
        <v>74</v>
      </c>
      <c r="E237" s="465"/>
      <c r="F237" s="465"/>
      <c r="G237" s="465"/>
      <c r="H237" s="466"/>
      <c r="I237" s="487" t="s">
        <v>791</v>
      </c>
      <c r="J237" s="488"/>
      <c r="K237" s="488"/>
      <c r="L237" s="488"/>
      <c r="M237" s="488"/>
      <c r="N237" s="488"/>
      <c r="O237" s="488"/>
      <c r="P237" s="488"/>
      <c r="Q237" s="488"/>
      <c r="R237" s="488"/>
      <c r="S237" s="488"/>
      <c r="T237" s="488"/>
      <c r="U237" s="488"/>
      <c r="V237" s="488"/>
      <c r="W237" s="488"/>
      <c r="X237" s="488"/>
      <c r="Y237" s="488"/>
      <c r="Z237" s="488"/>
      <c r="AA237" s="488"/>
      <c r="AB237" s="488"/>
      <c r="AC237" s="488"/>
      <c r="AD237" s="488"/>
      <c r="AE237" s="488"/>
      <c r="AF237" s="488"/>
      <c r="AG237" s="488"/>
      <c r="AH237" s="488"/>
      <c r="AI237" s="488"/>
      <c r="AJ237" s="488"/>
      <c r="AK237" s="488"/>
      <c r="AL237" s="488"/>
      <c r="AM237" s="488"/>
      <c r="AN237" s="488"/>
      <c r="AO237" s="488"/>
      <c r="AP237" s="488"/>
      <c r="AQ237" s="488"/>
      <c r="AR237" s="489"/>
      <c r="AS237" s="319">
        <f>SUM(AS230:AS236)</f>
        <v>7</v>
      </c>
      <c r="AT237" s="319"/>
      <c r="AU237" s="319"/>
    </row>
    <row r="238" spans="4:52" ht="14.1" customHeight="1" x14ac:dyDescent="0.2">
      <c r="D238" s="467"/>
      <c r="E238" s="468"/>
      <c r="F238" s="468"/>
      <c r="G238" s="468"/>
      <c r="H238" s="469"/>
      <c r="I238" s="442" t="s">
        <v>1014</v>
      </c>
      <c r="J238" s="443"/>
      <c r="K238" s="443"/>
      <c r="L238" s="443"/>
      <c r="M238" s="443"/>
      <c r="N238" s="443"/>
      <c r="O238" s="443"/>
      <c r="P238" s="443"/>
      <c r="Q238" s="443"/>
      <c r="R238" s="443"/>
      <c r="S238" s="443"/>
      <c r="T238" s="443"/>
      <c r="U238" s="443"/>
      <c r="V238" s="443"/>
      <c r="W238" s="443"/>
      <c r="X238" s="443"/>
      <c r="Y238" s="443"/>
      <c r="Z238" s="443"/>
      <c r="AA238" s="443"/>
      <c r="AB238" s="443"/>
      <c r="AC238" s="443"/>
      <c r="AD238" s="443"/>
      <c r="AE238" s="443"/>
      <c r="AF238" s="443"/>
      <c r="AG238" s="443"/>
      <c r="AH238" s="443"/>
      <c r="AI238" s="443"/>
      <c r="AJ238" s="443"/>
      <c r="AK238" s="443"/>
      <c r="AL238" s="443"/>
      <c r="AM238" s="443"/>
      <c r="AN238" s="443"/>
      <c r="AO238" s="443"/>
      <c r="AP238" s="443"/>
      <c r="AQ238" s="443"/>
      <c r="AR238" s="444"/>
      <c r="AS238" s="337"/>
      <c r="AT238" s="337"/>
      <c r="AU238" s="337"/>
    </row>
    <row r="239" spans="4:52" ht="14.1" customHeight="1" x14ac:dyDescent="0.2">
      <c r="D239" s="467"/>
      <c r="E239" s="468"/>
      <c r="F239" s="468"/>
      <c r="G239" s="468"/>
      <c r="H239" s="469"/>
      <c r="I239" s="483" t="s">
        <v>792</v>
      </c>
      <c r="J239" s="484"/>
      <c r="K239" s="484"/>
      <c r="L239" s="484"/>
      <c r="M239" s="484"/>
      <c r="N239" s="484"/>
      <c r="O239" s="484"/>
      <c r="P239" s="484"/>
      <c r="Q239" s="484"/>
      <c r="R239" s="484"/>
      <c r="S239" s="484"/>
      <c r="T239" s="484"/>
      <c r="U239" s="484"/>
      <c r="V239" s="484"/>
      <c r="W239" s="484"/>
      <c r="X239" s="484"/>
      <c r="Y239" s="484"/>
      <c r="Z239" s="484"/>
      <c r="AA239" s="484"/>
      <c r="AB239" s="484"/>
      <c r="AC239" s="484"/>
      <c r="AD239" s="484"/>
      <c r="AE239" s="484"/>
      <c r="AF239" s="484"/>
      <c r="AG239" s="484"/>
      <c r="AH239" s="484"/>
      <c r="AI239" s="484"/>
      <c r="AJ239" s="484"/>
      <c r="AK239" s="484"/>
      <c r="AL239" s="484"/>
      <c r="AM239" s="484"/>
      <c r="AN239" s="484"/>
      <c r="AO239" s="484"/>
      <c r="AP239" s="484"/>
      <c r="AQ239" s="484"/>
      <c r="AR239" s="485"/>
      <c r="AS239" s="154"/>
      <c r="AT239" s="154"/>
      <c r="AU239" s="154"/>
    </row>
    <row r="240" spans="4:52" ht="14.1" customHeight="1" x14ac:dyDescent="0.2">
      <c r="D240" s="467"/>
      <c r="E240" s="468"/>
      <c r="F240" s="468"/>
      <c r="G240" s="468"/>
      <c r="H240" s="469"/>
      <c r="I240" s="442" t="s">
        <v>1095</v>
      </c>
      <c r="J240" s="443"/>
      <c r="K240" s="443"/>
      <c r="L240" s="443"/>
      <c r="M240" s="443"/>
      <c r="N240" s="443"/>
      <c r="O240" s="443"/>
      <c r="P240" s="443"/>
      <c r="Q240" s="443"/>
      <c r="R240" s="443"/>
      <c r="S240" s="443"/>
      <c r="T240" s="443"/>
      <c r="U240" s="443"/>
      <c r="V240" s="443"/>
      <c r="W240" s="443"/>
      <c r="X240" s="443"/>
      <c r="Y240" s="443"/>
      <c r="Z240" s="443"/>
      <c r="AA240" s="443"/>
      <c r="AB240" s="443"/>
      <c r="AC240" s="443"/>
      <c r="AD240" s="443"/>
      <c r="AE240" s="443"/>
      <c r="AF240" s="443"/>
      <c r="AG240" s="443"/>
      <c r="AH240" s="443"/>
      <c r="AI240" s="443"/>
      <c r="AJ240" s="443"/>
      <c r="AK240" s="443"/>
      <c r="AL240" s="443"/>
      <c r="AM240" s="443"/>
      <c r="AN240" s="443"/>
      <c r="AO240" s="443"/>
      <c r="AP240" s="443"/>
      <c r="AQ240" s="443"/>
      <c r="AR240" s="444"/>
      <c r="AS240" s="337"/>
      <c r="AT240" s="337"/>
      <c r="AU240" s="337"/>
    </row>
    <row r="241" spans="4:52" ht="27.95" customHeight="1" x14ac:dyDescent="0.15">
      <c r="D241" s="467"/>
      <c r="E241" s="468"/>
      <c r="F241" s="468"/>
      <c r="G241" s="468"/>
      <c r="H241" s="469"/>
      <c r="I241" s="483" t="s">
        <v>16</v>
      </c>
      <c r="J241" s="484"/>
      <c r="K241" s="484"/>
      <c r="L241" s="484"/>
      <c r="M241" s="484"/>
      <c r="N241" s="484"/>
      <c r="O241" s="484"/>
      <c r="P241" s="484"/>
      <c r="Q241" s="484"/>
      <c r="R241" s="484"/>
      <c r="S241" s="484"/>
      <c r="T241" s="484"/>
      <c r="U241" s="484"/>
      <c r="V241" s="484"/>
      <c r="W241" s="484"/>
      <c r="X241" s="484"/>
      <c r="Y241" s="484"/>
      <c r="Z241" s="484"/>
      <c r="AA241" s="484"/>
      <c r="AB241" s="484"/>
      <c r="AC241" s="484"/>
      <c r="AD241" s="484"/>
      <c r="AE241" s="484"/>
      <c r="AF241" s="484"/>
      <c r="AG241" s="484"/>
      <c r="AH241" s="484"/>
      <c r="AI241" s="484"/>
      <c r="AJ241" s="484"/>
      <c r="AK241" s="484"/>
      <c r="AL241" s="484"/>
      <c r="AM241" s="484"/>
      <c r="AN241" s="484"/>
      <c r="AO241" s="484"/>
      <c r="AP241" s="484"/>
      <c r="AQ241" s="484"/>
      <c r="AR241" s="485"/>
      <c r="AS241" s="303" t="s">
        <v>815</v>
      </c>
      <c r="AT241" s="303" t="s">
        <v>248</v>
      </c>
      <c r="AU241" s="154"/>
    </row>
    <row r="242" spans="4:52" ht="14.1" customHeight="1" x14ac:dyDescent="0.2">
      <c r="D242" s="467"/>
      <c r="E242" s="468"/>
      <c r="F242" s="468"/>
      <c r="G242" s="468"/>
      <c r="H242" s="469"/>
      <c r="I242" s="490" t="s">
        <v>1096</v>
      </c>
      <c r="J242" s="491"/>
      <c r="K242" s="491"/>
      <c r="L242" s="491"/>
      <c r="M242" s="491"/>
      <c r="N242" s="491"/>
      <c r="O242" s="491"/>
      <c r="P242" s="491"/>
      <c r="Q242" s="491"/>
      <c r="R242" s="491"/>
      <c r="S242" s="491"/>
      <c r="T242" s="491"/>
      <c r="U242" s="491"/>
      <c r="V242" s="491"/>
      <c r="W242" s="491"/>
      <c r="X242" s="491"/>
      <c r="Y242" s="491"/>
      <c r="Z242" s="491"/>
      <c r="AA242" s="491"/>
      <c r="AB242" s="491"/>
      <c r="AC242" s="491"/>
      <c r="AD242" s="491"/>
      <c r="AE242" s="491"/>
      <c r="AF242" s="491"/>
      <c r="AG242" s="491"/>
      <c r="AH242" s="491"/>
      <c r="AI242" s="491"/>
      <c r="AJ242" s="491"/>
      <c r="AK242" s="491"/>
      <c r="AL242" s="491"/>
      <c r="AM242" s="491"/>
      <c r="AN242" s="491"/>
      <c r="AO242" s="491"/>
      <c r="AP242" s="491"/>
      <c r="AQ242" s="491"/>
      <c r="AR242" s="492"/>
      <c r="AS242" s="518"/>
      <c r="AT242" s="515"/>
      <c r="AU242" s="311"/>
    </row>
    <row r="243" spans="4:52" ht="14.1" customHeight="1" x14ac:dyDescent="0.2">
      <c r="D243" s="467"/>
      <c r="E243" s="468"/>
      <c r="F243" s="468"/>
      <c r="G243" s="468"/>
      <c r="H243" s="469"/>
      <c r="I243" s="493"/>
      <c r="J243" s="494"/>
      <c r="K243" s="494"/>
      <c r="L243" s="494"/>
      <c r="M243" s="494"/>
      <c r="N243" s="494"/>
      <c r="O243" s="494"/>
      <c r="P243" s="494"/>
      <c r="Q243" s="494"/>
      <c r="R243" s="494"/>
      <c r="S243" s="494"/>
      <c r="T243" s="494"/>
      <c r="U243" s="494"/>
      <c r="V243" s="494"/>
      <c r="W243" s="494"/>
      <c r="X243" s="494"/>
      <c r="Y243" s="494"/>
      <c r="Z243" s="494"/>
      <c r="AA243" s="494"/>
      <c r="AB243" s="494"/>
      <c r="AC243" s="494"/>
      <c r="AD243" s="494"/>
      <c r="AE243" s="494"/>
      <c r="AF243" s="494"/>
      <c r="AG243" s="494"/>
      <c r="AH243" s="494"/>
      <c r="AI243" s="494"/>
      <c r="AJ243" s="494"/>
      <c r="AK243" s="494"/>
      <c r="AL243" s="494"/>
      <c r="AM243" s="494"/>
      <c r="AN243" s="494"/>
      <c r="AO243" s="494"/>
      <c r="AP243" s="494"/>
      <c r="AQ243" s="494"/>
      <c r="AR243" s="495"/>
      <c r="AS243" s="518"/>
      <c r="AT243" s="516"/>
      <c r="AU243" s="311"/>
    </row>
    <row r="244" spans="4:52" ht="14.1" customHeight="1" x14ac:dyDescent="0.2">
      <c r="D244" s="467"/>
      <c r="E244" s="468"/>
      <c r="F244" s="468"/>
      <c r="G244" s="468"/>
      <c r="H244" s="469"/>
      <c r="I244" s="493"/>
      <c r="J244" s="494"/>
      <c r="K244" s="494"/>
      <c r="L244" s="494"/>
      <c r="M244" s="494"/>
      <c r="N244" s="494"/>
      <c r="O244" s="494"/>
      <c r="P244" s="494"/>
      <c r="Q244" s="494"/>
      <c r="R244" s="494"/>
      <c r="S244" s="494"/>
      <c r="T244" s="494"/>
      <c r="U244" s="494"/>
      <c r="V244" s="494"/>
      <c r="W244" s="494"/>
      <c r="X244" s="494"/>
      <c r="Y244" s="494"/>
      <c r="Z244" s="494"/>
      <c r="AA244" s="494"/>
      <c r="AB244" s="494"/>
      <c r="AC244" s="494"/>
      <c r="AD244" s="494"/>
      <c r="AE244" s="494"/>
      <c r="AF244" s="494"/>
      <c r="AG244" s="494"/>
      <c r="AH244" s="494"/>
      <c r="AI244" s="494"/>
      <c r="AJ244" s="494"/>
      <c r="AK244" s="494"/>
      <c r="AL244" s="494"/>
      <c r="AM244" s="494"/>
      <c r="AN244" s="494"/>
      <c r="AO244" s="494"/>
      <c r="AP244" s="494"/>
      <c r="AQ244" s="494"/>
      <c r="AR244" s="495"/>
      <c r="AS244" s="518"/>
      <c r="AT244" s="516"/>
      <c r="AU244" s="311"/>
    </row>
    <row r="245" spans="4:52" ht="14.1" customHeight="1" x14ac:dyDescent="0.2">
      <c r="D245" s="467"/>
      <c r="E245" s="468"/>
      <c r="F245" s="468"/>
      <c r="G245" s="468"/>
      <c r="H245" s="469"/>
      <c r="I245" s="493"/>
      <c r="J245" s="494"/>
      <c r="K245" s="494"/>
      <c r="L245" s="494"/>
      <c r="M245" s="494"/>
      <c r="N245" s="494"/>
      <c r="O245" s="494"/>
      <c r="P245" s="494"/>
      <c r="Q245" s="494"/>
      <c r="R245" s="494"/>
      <c r="S245" s="494"/>
      <c r="T245" s="494"/>
      <c r="U245" s="494"/>
      <c r="V245" s="494"/>
      <c r="W245" s="494"/>
      <c r="X245" s="494"/>
      <c r="Y245" s="494"/>
      <c r="Z245" s="494"/>
      <c r="AA245" s="494"/>
      <c r="AB245" s="494"/>
      <c r="AC245" s="494"/>
      <c r="AD245" s="494"/>
      <c r="AE245" s="494"/>
      <c r="AF245" s="494"/>
      <c r="AG245" s="494"/>
      <c r="AH245" s="494"/>
      <c r="AI245" s="494"/>
      <c r="AJ245" s="494"/>
      <c r="AK245" s="494"/>
      <c r="AL245" s="494"/>
      <c r="AM245" s="494"/>
      <c r="AN245" s="494"/>
      <c r="AO245" s="494"/>
      <c r="AP245" s="494"/>
      <c r="AQ245" s="494"/>
      <c r="AR245" s="495"/>
      <c r="AS245" s="518"/>
      <c r="AT245" s="516"/>
      <c r="AU245" s="311"/>
    </row>
    <row r="246" spans="4:52" ht="14.1" customHeight="1" x14ac:dyDescent="0.2">
      <c r="D246" s="467"/>
      <c r="E246" s="468"/>
      <c r="F246" s="468"/>
      <c r="G246" s="468"/>
      <c r="H246" s="469"/>
      <c r="I246" s="493"/>
      <c r="J246" s="494"/>
      <c r="K246" s="494"/>
      <c r="L246" s="494"/>
      <c r="M246" s="494"/>
      <c r="N246" s="494"/>
      <c r="O246" s="494"/>
      <c r="P246" s="494"/>
      <c r="Q246" s="494"/>
      <c r="R246" s="494"/>
      <c r="S246" s="494"/>
      <c r="T246" s="494"/>
      <c r="U246" s="494"/>
      <c r="V246" s="494"/>
      <c r="W246" s="494"/>
      <c r="X246" s="494"/>
      <c r="Y246" s="494"/>
      <c r="Z246" s="494"/>
      <c r="AA246" s="494"/>
      <c r="AB246" s="494"/>
      <c r="AC246" s="494"/>
      <c r="AD246" s="494"/>
      <c r="AE246" s="494"/>
      <c r="AF246" s="494"/>
      <c r="AG246" s="494"/>
      <c r="AH246" s="494"/>
      <c r="AI246" s="494"/>
      <c r="AJ246" s="494"/>
      <c r="AK246" s="494"/>
      <c r="AL246" s="494"/>
      <c r="AM246" s="494"/>
      <c r="AN246" s="494"/>
      <c r="AO246" s="494"/>
      <c r="AP246" s="494"/>
      <c r="AQ246" s="494"/>
      <c r="AR246" s="495"/>
      <c r="AS246" s="518"/>
      <c r="AT246" s="516"/>
      <c r="AU246" s="311"/>
    </row>
    <row r="247" spans="4:52" ht="14.1" customHeight="1" x14ac:dyDescent="0.2">
      <c r="D247" s="467"/>
      <c r="E247" s="468"/>
      <c r="F247" s="468"/>
      <c r="G247" s="468"/>
      <c r="H247" s="469"/>
      <c r="I247" s="493"/>
      <c r="J247" s="494"/>
      <c r="K247" s="494"/>
      <c r="L247" s="494"/>
      <c r="M247" s="494"/>
      <c r="N247" s="494"/>
      <c r="O247" s="494"/>
      <c r="P247" s="494"/>
      <c r="Q247" s="494"/>
      <c r="R247" s="494"/>
      <c r="S247" s="494"/>
      <c r="T247" s="494"/>
      <c r="U247" s="494"/>
      <c r="V247" s="494"/>
      <c r="W247" s="494"/>
      <c r="X247" s="494"/>
      <c r="Y247" s="494"/>
      <c r="Z247" s="494"/>
      <c r="AA247" s="494"/>
      <c r="AB247" s="494"/>
      <c r="AC247" s="494"/>
      <c r="AD247" s="494"/>
      <c r="AE247" s="494"/>
      <c r="AF247" s="494"/>
      <c r="AG247" s="494"/>
      <c r="AH247" s="494"/>
      <c r="AI247" s="494"/>
      <c r="AJ247" s="494"/>
      <c r="AK247" s="494"/>
      <c r="AL247" s="494"/>
      <c r="AM247" s="494"/>
      <c r="AN247" s="494"/>
      <c r="AO247" s="494"/>
      <c r="AP247" s="494"/>
      <c r="AQ247" s="494"/>
      <c r="AR247" s="495"/>
      <c r="AS247" s="518"/>
      <c r="AT247" s="516"/>
      <c r="AU247" s="311"/>
    </row>
    <row r="248" spans="4:52" ht="14.1" customHeight="1" x14ac:dyDescent="0.2">
      <c r="D248" s="467"/>
      <c r="E248" s="468"/>
      <c r="F248" s="468"/>
      <c r="G248" s="468"/>
      <c r="H248" s="469"/>
      <c r="I248" s="496"/>
      <c r="J248" s="497"/>
      <c r="K248" s="497"/>
      <c r="L248" s="497"/>
      <c r="M248" s="497"/>
      <c r="N248" s="497"/>
      <c r="O248" s="497"/>
      <c r="P248" s="497"/>
      <c r="Q248" s="497"/>
      <c r="R248" s="497"/>
      <c r="S248" s="497"/>
      <c r="T248" s="497"/>
      <c r="U248" s="497"/>
      <c r="V248" s="497"/>
      <c r="W248" s="497"/>
      <c r="X248" s="497"/>
      <c r="Y248" s="497"/>
      <c r="Z248" s="497"/>
      <c r="AA248" s="497"/>
      <c r="AB248" s="497"/>
      <c r="AC248" s="497"/>
      <c r="AD248" s="497"/>
      <c r="AE248" s="497"/>
      <c r="AF248" s="497"/>
      <c r="AG248" s="497"/>
      <c r="AH248" s="497"/>
      <c r="AI248" s="497"/>
      <c r="AJ248" s="497"/>
      <c r="AK248" s="497"/>
      <c r="AL248" s="497"/>
      <c r="AM248" s="497"/>
      <c r="AN248" s="497"/>
      <c r="AO248" s="497"/>
      <c r="AP248" s="497"/>
      <c r="AQ248" s="497"/>
      <c r="AR248" s="498"/>
      <c r="AS248" s="518"/>
      <c r="AT248" s="517"/>
      <c r="AU248" s="311"/>
      <c r="AV248" s="140">
        <f>LEN(I242)</f>
        <v>767</v>
      </c>
      <c r="AW248" s="140" t="s">
        <v>64</v>
      </c>
      <c r="AX248" s="141">
        <v>700</v>
      </c>
      <c r="AY248" s="140" t="s">
        <v>63</v>
      </c>
      <c r="AZ248" s="3" t="str">
        <f>IF(AV248&gt;AX248,"FIGYELEM! Tartsa be a megjelölt karakterszámot!","-")</f>
        <v>FIGYELEM! Tartsa be a megjelölt karakterszámot!</v>
      </c>
    </row>
    <row r="249" spans="4:52" ht="26.1" customHeight="1" x14ac:dyDescent="0.2">
      <c r="D249" s="467"/>
      <c r="E249" s="468"/>
      <c r="F249" s="468"/>
      <c r="G249" s="468"/>
      <c r="H249" s="469"/>
      <c r="I249" s="486" t="s">
        <v>8</v>
      </c>
      <c r="J249" s="499"/>
      <c r="K249" s="499"/>
      <c r="L249" s="499"/>
      <c r="M249" s="499"/>
      <c r="N249" s="499"/>
      <c r="O249" s="499"/>
      <c r="P249" s="499"/>
      <c r="Q249" s="499"/>
      <c r="R249" s="499"/>
      <c r="S249" s="499"/>
      <c r="T249" s="499"/>
      <c r="U249" s="499"/>
      <c r="V249" s="499"/>
      <c r="W249" s="499"/>
      <c r="X249" s="499"/>
      <c r="Y249" s="443" t="s">
        <v>735</v>
      </c>
      <c r="Z249" s="500"/>
      <c r="AA249" s="500"/>
      <c r="AB249" s="500"/>
      <c r="AC249" s="500"/>
      <c r="AD249" s="500"/>
      <c r="AE249" s="500"/>
      <c r="AF249" s="500"/>
      <c r="AG249" s="500"/>
      <c r="AH249" s="500"/>
      <c r="AI249" s="500"/>
      <c r="AJ249" s="500"/>
      <c r="AK249" s="500"/>
      <c r="AL249" s="500"/>
      <c r="AM249" s="500"/>
      <c r="AN249" s="500"/>
      <c r="AO249" s="500"/>
      <c r="AP249" s="500"/>
      <c r="AQ249" s="500"/>
      <c r="AR249" s="501"/>
      <c r="AS249" s="147">
        <f t="shared" ref="AS249:AS254" si="21">IF(Y249=BM54,1,0)</f>
        <v>1</v>
      </c>
      <c r="AT249" s="143"/>
      <c r="AU249" s="322"/>
      <c r="AZ249" s="3" t="str">
        <f t="shared" ref="AZ249:AZ254" si="22">IF(Y249=BM54,"FIGYELEM! Fejtse ki A részt vevő diákok tevékenységének bemutatása c. mezőben és csatoljon fényképet a tevékenységről!","-")</f>
        <v>FIGYELEM! Fejtse ki A részt vevő diákok tevékenységének bemutatása c. mezőben és csatoljon fényképet a tevékenységről!</v>
      </c>
    </row>
    <row r="250" spans="4:52" ht="26.1" customHeight="1" x14ac:dyDescent="0.2">
      <c r="D250" s="467"/>
      <c r="E250" s="468"/>
      <c r="F250" s="468"/>
      <c r="G250" s="468"/>
      <c r="H250" s="469"/>
      <c r="I250" s="486" t="s">
        <v>9</v>
      </c>
      <c r="J250" s="486"/>
      <c r="K250" s="486"/>
      <c r="L250" s="486"/>
      <c r="M250" s="486"/>
      <c r="N250" s="486"/>
      <c r="O250" s="486"/>
      <c r="P250" s="486"/>
      <c r="Q250" s="486"/>
      <c r="R250" s="486"/>
      <c r="S250" s="486"/>
      <c r="T250" s="486"/>
      <c r="U250" s="486"/>
      <c r="V250" s="486"/>
      <c r="W250" s="486"/>
      <c r="X250" s="486"/>
      <c r="Y250" s="442"/>
      <c r="Z250" s="443"/>
      <c r="AA250" s="443"/>
      <c r="AB250" s="443"/>
      <c r="AC250" s="443"/>
      <c r="AD250" s="443"/>
      <c r="AE250" s="443"/>
      <c r="AF250" s="443"/>
      <c r="AG250" s="443"/>
      <c r="AH250" s="443"/>
      <c r="AI250" s="443"/>
      <c r="AJ250" s="443"/>
      <c r="AK250" s="443"/>
      <c r="AL250" s="443"/>
      <c r="AM250" s="443"/>
      <c r="AN250" s="443"/>
      <c r="AO250" s="443"/>
      <c r="AP250" s="443"/>
      <c r="AQ250" s="443"/>
      <c r="AR250" s="444"/>
      <c r="AS250" s="147">
        <f t="shared" si="21"/>
        <v>0</v>
      </c>
      <c r="AT250" s="143"/>
      <c r="AU250" s="322"/>
      <c r="AZ250" s="3" t="str">
        <f t="shared" si="22"/>
        <v>-</v>
      </c>
    </row>
    <row r="251" spans="4:52" ht="26.1" customHeight="1" x14ac:dyDescent="0.2">
      <c r="D251" s="467"/>
      <c r="E251" s="468"/>
      <c r="F251" s="468"/>
      <c r="G251" s="468"/>
      <c r="H251" s="469"/>
      <c r="I251" s="486" t="s">
        <v>10</v>
      </c>
      <c r="J251" s="486"/>
      <c r="K251" s="486"/>
      <c r="L251" s="486"/>
      <c r="M251" s="486"/>
      <c r="N251" s="486"/>
      <c r="O251" s="486"/>
      <c r="P251" s="486"/>
      <c r="Q251" s="486"/>
      <c r="R251" s="486"/>
      <c r="S251" s="486"/>
      <c r="T251" s="486"/>
      <c r="U251" s="486"/>
      <c r="V251" s="486"/>
      <c r="W251" s="486"/>
      <c r="X251" s="486"/>
      <c r="Y251" s="442" t="s">
        <v>738</v>
      </c>
      <c r="Z251" s="443"/>
      <c r="AA251" s="443"/>
      <c r="AB251" s="443"/>
      <c r="AC251" s="443"/>
      <c r="AD251" s="443"/>
      <c r="AE251" s="443"/>
      <c r="AF251" s="443"/>
      <c r="AG251" s="443"/>
      <c r="AH251" s="443"/>
      <c r="AI251" s="443"/>
      <c r="AJ251" s="443"/>
      <c r="AK251" s="443"/>
      <c r="AL251" s="443"/>
      <c r="AM251" s="443"/>
      <c r="AN251" s="443"/>
      <c r="AO251" s="443"/>
      <c r="AP251" s="443"/>
      <c r="AQ251" s="443"/>
      <c r="AR251" s="444"/>
      <c r="AS251" s="147">
        <f t="shared" si="21"/>
        <v>0</v>
      </c>
      <c r="AT251" s="143"/>
      <c r="AU251" s="322"/>
      <c r="AZ251" s="3" t="str">
        <f t="shared" si="22"/>
        <v>-</v>
      </c>
    </row>
    <row r="252" spans="4:52" ht="26.1" customHeight="1" x14ac:dyDescent="0.2">
      <c r="D252" s="467"/>
      <c r="E252" s="468"/>
      <c r="F252" s="468"/>
      <c r="G252" s="468"/>
      <c r="H252" s="469"/>
      <c r="I252" s="486" t="s">
        <v>12</v>
      </c>
      <c r="J252" s="486"/>
      <c r="K252" s="486"/>
      <c r="L252" s="486"/>
      <c r="M252" s="486"/>
      <c r="N252" s="486"/>
      <c r="O252" s="486"/>
      <c r="P252" s="486"/>
      <c r="Q252" s="486"/>
      <c r="R252" s="486"/>
      <c r="S252" s="486"/>
      <c r="T252" s="486"/>
      <c r="U252" s="486"/>
      <c r="V252" s="486"/>
      <c r="W252" s="486"/>
      <c r="X252" s="486"/>
      <c r="Y252" s="442" t="s">
        <v>740</v>
      </c>
      <c r="Z252" s="443"/>
      <c r="AA252" s="443"/>
      <c r="AB252" s="443"/>
      <c r="AC252" s="443"/>
      <c r="AD252" s="443"/>
      <c r="AE252" s="443"/>
      <c r="AF252" s="443"/>
      <c r="AG252" s="443"/>
      <c r="AH252" s="443"/>
      <c r="AI252" s="443"/>
      <c r="AJ252" s="443"/>
      <c r="AK252" s="443"/>
      <c r="AL252" s="443"/>
      <c r="AM252" s="443"/>
      <c r="AN252" s="443"/>
      <c r="AO252" s="443"/>
      <c r="AP252" s="443"/>
      <c r="AQ252" s="443"/>
      <c r="AR252" s="444"/>
      <c r="AS252" s="147">
        <f t="shared" si="21"/>
        <v>1</v>
      </c>
      <c r="AT252" s="143"/>
      <c r="AU252" s="322"/>
      <c r="AZ252" s="3" t="str">
        <f t="shared" si="22"/>
        <v>FIGYELEM! Fejtse ki A részt vevő diákok tevékenységének bemutatása c. mezőben és csatoljon fényképet a tevékenységről!</v>
      </c>
    </row>
    <row r="253" spans="4:52" ht="26.1" customHeight="1" x14ac:dyDescent="0.2">
      <c r="D253" s="467"/>
      <c r="E253" s="468"/>
      <c r="F253" s="468"/>
      <c r="G253" s="468"/>
      <c r="H253" s="469"/>
      <c r="I253" s="486" t="s">
        <v>734</v>
      </c>
      <c r="J253" s="486"/>
      <c r="K253" s="486"/>
      <c r="L253" s="486"/>
      <c r="M253" s="486"/>
      <c r="N253" s="486"/>
      <c r="O253" s="486"/>
      <c r="P253" s="486"/>
      <c r="Q253" s="486"/>
      <c r="R253" s="486"/>
      <c r="S253" s="486"/>
      <c r="T253" s="486"/>
      <c r="U253" s="486"/>
      <c r="V253" s="486"/>
      <c r="W253" s="486"/>
      <c r="X253" s="486"/>
      <c r="Y253" s="442" t="s">
        <v>743</v>
      </c>
      <c r="Z253" s="443"/>
      <c r="AA253" s="443"/>
      <c r="AB253" s="443"/>
      <c r="AC253" s="443"/>
      <c r="AD253" s="443"/>
      <c r="AE253" s="443"/>
      <c r="AF253" s="443"/>
      <c r="AG253" s="443"/>
      <c r="AH253" s="443"/>
      <c r="AI253" s="443"/>
      <c r="AJ253" s="443"/>
      <c r="AK253" s="443"/>
      <c r="AL253" s="443"/>
      <c r="AM253" s="443"/>
      <c r="AN253" s="443"/>
      <c r="AO253" s="443"/>
      <c r="AP253" s="443"/>
      <c r="AQ253" s="443"/>
      <c r="AR253" s="444"/>
      <c r="AS253" s="147">
        <f t="shared" si="21"/>
        <v>1</v>
      </c>
      <c r="AT253" s="143"/>
      <c r="AU253" s="322"/>
      <c r="AZ253" s="3" t="str">
        <f t="shared" si="22"/>
        <v>FIGYELEM! Fejtse ki A részt vevő diákok tevékenységének bemutatása c. mezőben és csatoljon fényképet a tevékenységről!</v>
      </c>
    </row>
    <row r="254" spans="4:52" ht="26.1" customHeight="1" x14ac:dyDescent="0.2">
      <c r="D254" s="467"/>
      <c r="E254" s="468"/>
      <c r="F254" s="468"/>
      <c r="G254" s="468"/>
      <c r="H254" s="469"/>
      <c r="I254" s="486" t="s">
        <v>11</v>
      </c>
      <c r="J254" s="486"/>
      <c r="K254" s="486"/>
      <c r="L254" s="486"/>
      <c r="M254" s="486"/>
      <c r="N254" s="486"/>
      <c r="O254" s="486"/>
      <c r="P254" s="486"/>
      <c r="Q254" s="486"/>
      <c r="R254" s="486"/>
      <c r="S254" s="486"/>
      <c r="T254" s="486"/>
      <c r="U254" s="486"/>
      <c r="V254" s="486"/>
      <c r="W254" s="486"/>
      <c r="X254" s="486"/>
      <c r="Y254" s="442" t="s">
        <v>744</v>
      </c>
      <c r="Z254" s="443"/>
      <c r="AA254" s="443"/>
      <c r="AB254" s="443"/>
      <c r="AC254" s="443"/>
      <c r="AD254" s="443"/>
      <c r="AE254" s="443"/>
      <c r="AF254" s="443"/>
      <c r="AG254" s="443"/>
      <c r="AH254" s="443"/>
      <c r="AI254" s="443"/>
      <c r="AJ254" s="443"/>
      <c r="AK254" s="443"/>
      <c r="AL254" s="443"/>
      <c r="AM254" s="443"/>
      <c r="AN254" s="443"/>
      <c r="AO254" s="443"/>
      <c r="AP254" s="443"/>
      <c r="AQ254" s="443"/>
      <c r="AR254" s="444"/>
      <c r="AS254" s="147">
        <f t="shared" si="21"/>
        <v>0</v>
      </c>
      <c r="AT254" s="143"/>
      <c r="AU254" s="322"/>
      <c r="AZ254" s="3" t="str">
        <f t="shared" si="22"/>
        <v>-</v>
      </c>
    </row>
    <row r="255" spans="4:52" ht="69.95" customHeight="1" x14ac:dyDescent="0.2">
      <c r="D255" s="467"/>
      <c r="E255" s="468"/>
      <c r="F255" s="468"/>
      <c r="G255" s="468"/>
      <c r="H255" s="469"/>
      <c r="I255" s="459" t="s">
        <v>871</v>
      </c>
      <c r="J255" s="460"/>
      <c r="K255" s="460"/>
      <c r="L255" s="460"/>
      <c r="M255" s="460"/>
      <c r="N255" s="460"/>
      <c r="O255" s="460"/>
      <c r="P255" s="460"/>
      <c r="Q255" s="460"/>
      <c r="R255" s="460"/>
      <c r="S255" s="460"/>
      <c r="T255" s="460"/>
      <c r="U255" s="460"/>
      <c r="V255" s="460"/>
      <c r="W255" s="460"/>
      <c r="X255" s="460"/>
      <c r="Y255" s="460"/>
      <c r="Z255" s="460"/>
      <c r="AA255" s="460"/>
      <c r="AB255" s="460"/>
      <c r="AC255" s="460"/>
      <c r="AD255" s="460"/>
      <c r="AE255" s="460"/>
      <c r="AF255" s="460"/>
      <c r="AG255" s="460"/>
      <c r="AH255" s="460"/>
      <c r="AI255" s="460"/>
      <c r="AJ255" s="460"/>
      <c r="AK255" s="460"/>
      <c r="AL255" s="460"/>
      <c r="AM255" s="460"/>
      <c r="AN255" s="460"/>
      <c r="AO255" s="460"/>
      <c r="AP255" s="460"/>
      <c r="AQ255" s="460"/>
      <c r="AR255" s="461"/>
      <c r="AS255" s="322"/>
      <c r="AT255" s="322"/>
      <c r="AU255" s="322"/>
    </row>
    <row r="256" spans="4:52" ht="14.1" customHeight="1" x14ac:dyDescent="0.2">
      <c r="D256" s="467"/>
      <c r="E256" s="468"/>
      <c r="F256" s="468"/>
      <c r="G256" s="468"/>
      <c r="H256" s="469"/>
      <c r="I256" s="111"/>
      <c r="J256" s="407" t="s">
        <v>132</v>
      </c>
      <c r="K256" s="407"/>
      <c r="L256" s="407"/>
      <c r="M256" s="407"/>
      <c r="N256" s="407"/>
      <c r="O256" s="407"/>
      <c r="P256" s="407"/>
      <c r="Q256" s="407"/>
      <c r="R256" s="410" t="s">
        <v>134</v>
      </c>
      <c r="S256" s="376"/>
      <c r="T256" s="376"/>
      <c r="U256" s="376"/>
      <c r="V256" s="376"/>
      <c r="W256" s="377"/>
      <c r="X256" s="120"/>
      <c r="Y256" s="410" t="s">
        <v>133</v>
      </c>
      <c r="Z256" s="376"/>
      <c r="AA256" s="376"/>
      <c r="AB256" s="376"/>
      <c r="AC256" s="376"/>
      <c r="AD256" s="376"/>
      <c r="AE256" s="376"/>
      <c r="AF256" s="376"/>
      <c r="AG256" s="376"/>
      <c r="AH256" s="376"/>
      <c r="AI256" s="376"/>
      <c r="AJ256" s="376"/>
      <c r="AK256" s="376"/>
      <c r="AL256" s="376"/>
      <c r="AM256" s="376"/>
      <c r="AN256" s="376"/>
      <c r="AO256" s="376"/>
      <c r="AP256" s="376"/>
      <c r="AQ256" s="376"/>
      <c r="AR256" s="377"/>
      <c r="AS256" s="322" t="s">
        <v>815</v>
      </c>
      <c r="AT256" s="322"/>
      <c r="AU256" s="322"/>
    </row>
    <row r="257" spans="4:47" ht="14.1" customHeight="1" x14ac:dyDescent="0.2">
      <c r="D257" s="467"/>
      <c r="E257" s="468"/>
      <c r="F257" s="468"/>
      <c r="G257" s="468"/>
      <c r="H257" s="469"/>
      <c r="I257" s="111" t="s">
        <v>748</v>
      </c>
      <c r="J257" s="408" t="str">
        <f>CONCATENATE('2.'!$D$8,'2.'!$I$8,'2.'!$J$8,"-")</f>
        <v>HAT-14-01-0380-</v>
      </c>
      <c r="K257" s="408"/>
      <c r="L257" s="408"/>
      <c r="M257" s="408"/>
      <c r="N257" s="408"/>
      <c r="O257" s="408"/>
      <c r="P257" s="408"/>
      <c r="Q257" s="408"/>
      <c r="R257" s="428" t="s">
        <v>1097</v>
      </c>
      <c r="S257" s="429"/>
      <c r="T257" s="429"/>
      <c r="U257" s="429"/>
      <c r="V257" s="429"/>
      <c r="W257" s="473"/>
      <c r="X257" s="109" t="s">
        <v>129</v>
      </c>
      <c r="Y257" s="462" t="s">
        <v>1104</v>
      </c>
      <c r="Z257" s="462"/>
      <c r="AA257" s="462"/>
      <c r="AB257" s="462"/>
      <c r="AC257" s="462"/>
      <c r="AD257" s="462"/>
      <c r="AE257" s="462"/>
      <c r="AF257" s="462"/>
      <c r="AG257" s="462"/>
      <c r="AH257" s="462"/>
      <c r="AI257" s="462"/>
      <c r="AJ257" s="462"/>
      <c r="AK257" s="462"/>
      <c r="AL257" s="462"/>
      <c r="AM257" s="462"/>
      <c r="AN257" s="462"/>
      <c r="AO257" s="462"/>
      <c r="AP257" s="462"/>
      <c r="AQ257" s="462"/>
      <c r="AR257" s="463"/>
      <c r="AS257" s="147">
        <f>IF(R257&gt;0,1,0)</f>
        <v>1</v>
      </c>
      <c r="AT257" s="321"/>
      <c r="AU257" s="322"/>
    </row>
    <row r="258" spans="4:47" ht="14.1" customHeight="1" x14ac:dyDescent="0.2">
      <c r="D258" s="467"/>
      <c r="E258" s="468"/>
      <c r="F258" s="468"/>
      <c r="G258" s="468"/>
      <c r="H258" s="469"/>
      <c r="I258" s="111" t="s">
        <v>749</v>
      </c>
      <c r="J258" s="408" t="str">
        <f>CONCATENATE('2.'!$D$8,'2.'!$I$8,'2.'!$J$8,"-")</f>
        <v>HAT-14-01-0380-</v>
      </c>
      <c r="K258" s="408"/>
      <c r="L258" s="408"/>
      <c r="M258" s="408"/>
      <c r="N258" s="408"/>
      <c r="O258" s="408"/>
      <c r="P258" s="408"/>
      <c r="Q258" s="408"/>
      <c r="R258" s="428" t="s">
        <v>1098</v>
      </c>
      <c r="S258" s="429"/>
      <c r="T258" s="429"/>
      <c r="U258" s="429"/>
      <c r="V258" s="429"/>
      <c r="W258" s="473"/>
      <c r="X258" s="109" t="s">
        <v>129</v>
      </c>
      <c r="Y258" s="462" t="s">
        <v>1105</v>
      </c>
      <c r="Z258" s="462"/>
      <c r="AA258" s="462"/>
      <c r="AB258" s="462"/>
      <c r="AC258" s="462"/>
      <c r="AD258" s="462"/>
      <c r="AE258" s="462"/>
      <c r="AF258" s="462"/>
      <c r="AG258" s="462"/>
      <c r="AH258" s="462"/>
      <c r="AI258" s="462"/>
      <c r="AJ258" s="462"/>
      <c r="AK258" s="462"/>
      <c r="AL258" s="462"/>
      <c r="AM258" s="462"/>
      <c r="AN258" s="462"/>
      <c r="AO258" s="462"/>
      <c r="AP258" s="462"/>
      <c r="AQ258" s="462"/>
      <c r="AR258" s="463"/>
      <c r="AS258" s="147">
        <f t="shared" ref="AS258:AS263" si="23">IF(R258&gt;0,1,0)</f>
        <v>1</v>
      </c>
      <c r="AT258" s="321"/>
      <c r="AU258" s="322"/>
    </row>
    <row r="259" spans="4:47" ht="14.1" customHeight="1" x14ac:dyDescent="0.2">
      <c r="D259" s="467"/>
      <c r="E259" s="468"/>
      <c r="F259" s="468"/>
      <c r="G259" s="468"/>
      <c r="H259" s="469"/>
      <c r="I259" s="111" t="s">
        <v>750</v>
      </c>
      <c r="J259" s="408" t="str">
        <f>CONCATENATE('2.'!$D$8,'2.'!$I$8,'2.'!$J$8,"-")</f>
        <v>HAT-14-01-0380-</v>
      </c>
      <c r="K259" s="408"/>
      <c r="L259" s="408"/>
      <c r="M259" s="408"/>
      <c r="N259" s="408"/>
      <c r="O259" s="408"/>
      <c r="P259" s="408"/>
      <c r="Q259" s="408"/>
      <c r="R259" s="428" t="s">
        <v>1099</v>
      </c>
      <c r="S259" s="429"/>
      <c r="T259" s="429"/>
      <c r="U259" s="429"/>
      <c r="V259" s="429"/>
      <c r="W259" s="473"/>
      <c r="X259" s="109" t="s">
        <v>129</v>
      </c>
      <c r="Y259" s="462" t="s">
        <v>1105</v>
      </c>
      <c r="Z259" s="462"/>
      <c r="AA259" s="462"/>
      <c r="AB259" s="462"/>
      <c r="AC259" s="462"/>
      <c r="AD259" s="462"/>
      <c r="AE259" s="462"/>
      <c r="AF259" s="462"/>
      <c r="AG259" s="462"/>
      <c r="AH259" s="462"/>
      <c r="AI259" s="462"/>
      <c r="AJ259" s="462"/>
      <c r="AK259" s="462"/>
      <c r="AL259" s="462"/>
      <c r="AM259" s="462"/>
      <c r="AN259" s="462"/>
      <c r="AO259" s="462"/>
      <c r="AP259" s="462"/>
      <c r="AQ259" s="462"/>
      <c r="AR259" s="463"/>
      <c r="AS259" s="147">
        <f t="shared" si="23"/>
        <v>1</v>
      </c>
      <c r="AT259" s="321"/>
      <c r="AU259" s="322"/>
    </row>
    <row r="260" spans="4:47" ht="14.1" customHeight="1" x14ac:dyDescent="0.2">
      <c r="D260" s="467"/>
      <c r="E260" s="468"/>
      <c r="F260" s="468"/>
      <c r="G260" s="468"/>
      <c r="H260" s="469"/>
      <c r="I260" s="111" t="s">
        <v>751</v>
      </c>
      <c r="J260" s="408" t="str">
        <f>CONCATENATE('2.'!$D$8,'2.'!$I$8,'2.'!$J$8,"-")</f>
        <v>HAT-14-01-0380-</v>
      </c>
      <c r="K260" s="408"/>
      <c r="L260" s="408"/>
      <c r="M260" s="408"/>
      <c r="N260" s="408"/>
      <c r="O260" s="408"/>
      <c r="P260" s="408"/>
      <c r="Q260" s="408"/>
      <c r="R260" s="428" t="s">
        <v>1100</v>
      </c>
      <c r="S260" s="429"/>
      <c r="T260" s="429"/>
      <c r="U260" s="429"/>
      <c r="V260" s="429"/>
      <c r="W260" s="473"/>
      <c r="X260" s="109" t="s">
        <v>129</v>
      </c>
      <c r="Y260" s="462" t="s">
        <v>1105</v>
      </c>
      <c r="Z260" s="462"/>
      <c r="AA260" s="462"/>
      <c r="AB260" s="462"/>
      <c r="AC260" s="462"/>
      <c r="AD260" s="462"/>
      <c r="AE260" s="462"/>
      <c r="AF260" s="462"/>
      <c r="AG260" s="462"/>
      <c r="AH260" s="462"/>
      <c r="AI260" s="462"/>
      <c r="AJ260" s="462"/>
      <c r="AK260" s="462"/>
      <c r="AL260" s="462"/>
      <c r="AM260" s="462"/>
      <c r="AN260" s="462"/>
      <c r="AO260" s="462"/>
      <c r="AP260" s="462"/>
      <c r="AQ260" s="462"/>
      <c r="AR260" s="463"/>
      <c r="AS260" s="147">
        <f t="shared" si="23"/>
        <v>1</v>
      </c>
      <c r="AT260" s="321"/>
      <c r="AU260" s="322"/>
    </row>
    <row r="261" spans="4:47" ht="14.1" customHeight="1" x14ac:dyDescent="0.2">
      <c r="D261" s="467"/>
      <c r="E261" s="468"/>
      <c r="F261" s="468"/>
      <c r="G261" s="468"/>
      <c r="H261" s="469"/>
      <c r="I261" s="111" t="s">
        <v>752</v>
      </c>
      <c r="J261" s="408" t="str">
        <f>CONCATENATE('2.'!$D$8,'2.'!$I$8,'2.'!$J$8,"-")</f>
        <v>HAT-14-01-0380-</v>
      </c>
      <c r="K261" s="408"/>
      <c r="L261" s="408"/>
      <c r="M261" s="408"/>
      <c r="N261" s="408"/>
      <c r="O261" s="408"/>
      <c r="P261" s="408"/>
      <c r="Q261" s="408"/>
      <c r="R261" s="428" t="s">
        <v>1101</v>
      </c>
      <c r="S261" s="429"/>
      <c r="T261" s="429"/>
      <c r="U261" s="429"/>
      <c r="V261" s="429"/>
      <c r="W261" s="473"/>
      <c r="X261" s="109" t="s">
        <v>129</v>
      </c>
      <c r="Y261" s="462" t="s">
        <v>1105</v>
      </c>
      <c r="Z261" s="462"/>
      <c r="AA261" s="462"/>
      <c r="AB261" s="462"/>
      <c r="AC261" s="462"/>
      <c r="AD261" s="462"/>
      <c r="AE261" s="462"/>
      <c r="AF261" s="462"/>
      <c r="AG261" s="462"/>
      <c r="AH261" s="462"/>
      <c r="AI261" s="462"/>
      <c r="AJ261" s="462"/>
      <c r="AK261" s="462"/>
      <c r="AL261" s="462"/>
      <c r="AM261" s="462"/>
      <c r="AN261" s="462"/>
      <c r="AO261" s="462"/>
      <c r="AP261" s="462"/>
      <c r="AQ261" s="462"/>
      <c r="AR261" s="463"/>
      <c r="AS261" s="147">
        <f t="shared" si="23"/>
        <v>1</v>
      </c>
      <c r="AT261" s="321"/>
      <c r="AU261" s="322"/>
    </row>
    <row r="262" spans="4:47" ht="14.1" customHeight="1" x14ac:dyDescent="0.2">
      <c r="D262" s="467"/>
      <c r="E262" s="468"/>
      <c r="F262" s="468"/>
      <c r="G262" s="468"/>
      <c r="H262" s="469"/>
      <c r="I262" s="111" t="s">
        <v>753</v>
      </c>
      <c r="J262" s="408" t="str">
        <f>CONCATENATE('2.'!$D$8,'2.'!$I$8,'2.'!$J$8,"-")</f>
        <v>HAT-14-01-0380-</v>
      </c>
      <c r="K262" s="408"/>
      <c r="L262" s="408"/>
      <c r="M262" s="408"/>
      <c r="N262" s="408"/>
      <c r="O262" s="408"/>
      <c r="P262" s="408"/>
      <c r="Q262" s="408"/>
      <c r="R262" s="428" t="s">
        <v>1102</v>
      </c>
      <c r="S262" s="429"/>
      <c r="T262" s="429"/>
      <c r="U262" s="429"/>
      <c r="V262" s="429"/>
      <c r="W262" s="473"/>
      <c r="X262" s="109" t="s">
        <v>129</v>
      </c>
      <c r="Y262" s="462" t="s">
        <v>1105</v>
      </c>
      <c r="Z262" s="462"/>
      <c r="AA262" s="462"/>
      <c r="AB262" s="462"/>
      <c r="AC262" s="462"/>
      <c r="AD262" s="462"/>
      <c r="AE262" s="462"/>
      <c r="AF262" s="462"/>
      <c r="AG262" s="462"/>
      <c r="AH262" s="462"/>
      <c r="AI262" s="462"/>
      <c r="AJ262" s="462"/>
      <c r="AK262" s="462"/>
      <c r="AL262" s="462"/>
      <c r="AM262" s="462"/>
      <c r="AN262" s="462"/>
      <c r="AO262" s="462"/>
      <c r="AP262" s="462"/>
      <c r="AQ262" s="462"/>
      <c r="AR262" s="463"/>
      <c r="AS262" s="147">
        <f t="shared" si="23"/>
        <v>1</v>
      </c>
      <c r="AT262" s="321"/>
      <c r="AU262" s="322"/>
    </row>
    <row r="263" spans="4:47" ht="14.1" customHeight="1" x14ac:dyDescent="0.2">
      <c r="D263" s="470"/>
      <c r="E263" s="471"/>
      <c r="F263" s="471"/>
      <c r="G263" s="471"/>
      <c r="H263" s="472"/>
      <c r="I263" s="111" t="s">
        <v>754</v>
      </c>
      <c r="J263" s="408" t="str">
        <f>CONCATENATE('2.'!$D$8,'2.'!$I$8,'2.'!$J$8,"-")</f>
        <v>HAT-14-01-0380-</v>
      </c>
      <c r="K263" s="408"/>
      <c r="L263" s="408"/>
      <c r="M263" s="408"/>
      <c r="N263" s="408"/>
      <c r="O263" s="408"/>
      <c r="P263" s="408"/>
      <c r="Q263" s="408"/>
      <c r="R263" s="428" t="s">
        <v>1103</v>
      </c>
      <c r="S263" s="429"/>
      <c r="T263" s="429"/>
      <c r="U263" s="429"/>
      <c r="V263" s="429"/>
      <c r="W263" s="473"/>
      <c r="X263" s="109" t="s">
        <v>129</v>
      </c>
      <c r="Y263" s="462" t="s">
        <v>1105</v>
      </c>
      <c r="Z263" s="462"/>
      <c r="AA263" s="462"/>
      <c r="AB263" s="462"/>
      <c r="AC263" s="462"/>
      <c r="AD263" s="462"/>
      <c r="AE263" s="462"/>
      <c r="AF263" s="462"/>
      <c r="AG263" s="462"/>
      <c r="AH263" s="462"/>
      <c r="AI263" s="462"/>
      <c r="AJ263" s="462"/>
      <c r="AK263" s="462"/>
      <c r="AL263" s="462"/>
      <c r="AM263" s="462"/>
      <c r="AN263" s="462"/>
      <c r="AO263" s="462"/>
      <c r="AP263" s="462"/>
      <c r="AQ263" s="462"/>
      <c r="AR263" s="463"/>
      <c r="AS263" s="147">
        <f t="shared" si="23"/>
        <v>1</v>
      </c>
      <c r="AT263" s="321"/>
      <c r="AU263" s="322"/>
    </row>
    <row r="264" spans="4:47" ht="14.1" customHeight="1" x14ac:dyDescent="0.2">
      <c r="D264" s="464" t="s">
        <v>75</v>
      </c>
      <c r="E264" s="465"/>
      <c r="F264" s="465"/>
      <c r="G264" s="465"/>
      <c r="H264" s="466"/>
      <c r="I264" s="487" t="s">
        <v>791</v>
      </c>
      <c r="J264" s="488"/>
      <c r="K264" s="488"/>
      <c r="L264" s="488"/>
      <c r="M264" s="488"/>
      <c r="N264" s="488"/>
      <c r="O264" s="488"/>
      <c r="P264" s="488"/>
      <c r="Q264" s="488"/>
      <c r="R264" s="488"/>
      <c r="S264" s="488"/>
      <c r="T264" s="488"/>
      <c r="U264" s="488"/>
      <c r="V264" s="488"/>
      <c r="W264" s="488"/>
      <c r="X264" s="488"/>
      <c r="Y264" s="488"/>
      <c r="Z264" s="488"/>
      <c r="AA264" s="488"/>
      <c r="AB264" s="488"/>
      <c r="AC264" s="488"/>
      <c r="AD264" s="488"/>
      <c r="AE264" s="488"/>
      <c r="AF264" s="488"/>
      <c r="AG264" s="488"/>
      <c r="AH264" s="488"/>
      <c r="AI264" s="488"/>
      <c r="AJ264" s="488"/>
      <c r="AK264" s="488"/>
      <c r="AL264" s="488"/>
      <c r="AM264" s="488"/>
      <c r="AN264" s="488"/>
      <c r="AO264" s="488"/>
      <c r="AP264" s="488"/>
      <c r="AQ264" s="488"/>
      <c r="AR264" s="489"/>
      <c r="AS264" s="319">
        <f>SUM(AS257:AS263)</f>
        <v>7</v>
      </c>
      <c r="AT264" s="319"/>
      <c r="AU264" s="319"/>
    </row>
    <row r="265" spans="4:47" ht="14.1" customHeight="1" x14ac:dyDescent="0.2">
      <c r="D265" s="467"/>
      <c r="E265" s="468"/>
      <c r="F265" s="468"/>
      <c r="G265" s="468"/>
      <c r="H265" s="469"/>
      <c r="I265" s="442" t="s">
        <v>1107</v>
      </c>
      <c r="J265" s="443"/>
      <c r="K265" s="443"/>
      <c r="L265" s="443"/>
      <c r="M265" s="443"/>
      <c r="N265" s="443"/>
      <c r="O265" s="443"/>
      <c r="P265" s="443"/>
      <c r="Q265" s="443"/>
      <c r="R265" s="443"/>
      <c r="S265" s="443"/>
      <c r="T265" s="443"/>
      <c r="U265" s="443"/>
      <c r="V265" s="443"/>
      <c r="W265" s="443"/>
      <c r="X265" s="443"/>
      <c r="Y265" s="443"/>
      <c r="Z265" s="443"/>
      <c r="AA265" s="443"/>
      <c r="AB265" s="443"/>
      <c r="AC265" s="443"/>
      <c r="AD265" s="443"/>
      <c r="AE265" s="443"/>
      <c r="AF265" s="443"/>
      <c r="AG265" s="443"/>
      <c r="AH265" s="443"/>
      <c r="AI265" s="443"/>
      <c r="AJ265" s="443"/>
      <c r="AK265" s="443"/>
      <c r="AL265" s="443"/>
      <c r="AM265" s="443"/>
      <c r="AN265" s="443"/>
      <c r="AO265" s="443"/>
      <c r="AP265" s="443"/>
      <c r="AQ265" s="443"/>
      <c r="AR265" s="444"/>
      <c r="AS265" s="337"/>
      <c r="AT265" s="337"/>
      <c r="AU265" s="337"/>
    </row>
    <row r="266" spans="4:47" ht="14.1" customHeight="1" x14ac:dyDescent="0.2">
      <c r="D266" s="467"/>
      <c r="E266" s="468"/>
      <c r="F266" s="468"/>
      <c r="G266" s="468"/>
      <c r="H266" s="469"/>
      <c r="I266" s="483" t="s">
        <v>792</v>
      </c>
      <c r="J266" s="484"/>
      <c r="K266" s="484"/>
      <c r="L266" s="484"/>
      <c r="M266" s="484"/>
      <c r="N266" s="484"/>
      <c r="O266" s="484"/>
      <c r="P266" s="484"/>
      <c r="Q266" s="484"/>
      <c r="R266" s="484"/>
      <c r="S266" s="484"/>
      <c r="T266" s="484"/>
      <c r="U266" s="484"/>
      <c r="V266" s="484"/>
      <c r="W266" s="484"/>
      <c r="X266" s="484"/>
      <c r="Y266" s="484"/>
      <c r="Z266" s="484"/>
      <c r="AA266" s="484"/>
      <c r="AB266" s="484"/>
      <c r="AC266" s="484"/>
      <c r="AD266" s="484"/>
      <c r="AE266" s="484"/>
      <c r="AF266" s="484"/>
      <c r="AG266" s="484"/>
      <c r="AH266" s="484"/>
      <c r="AI266" s="484"/>
      <c r="AJ266" s="484"/>
      <c r="AK266" s="484"/>
      <c r="AL266" s="484"/>
      <c r="AM266" s="484"/>
      <c r="AN266" s="484"/>
      <c r="AO266" s="484"/>
      <c r="AP266" s="484"/>
      <c r="AQ266" s="484"/>
      <c r="AR266" s="485"/>
      <c r="AS266" s="154"/>
      <c r="AT266" s="154"/>
      <c r="AU266" s="154"/>
    </row>
    <row r="267" spans="4:47" ht="14.1" customHeight="1" x14ac:dyDescent="0.2">
      <c r="D267" s="467"/>
      <c r="E267" s="468"/>
      <c r="F267" s="468"/>
      <c r="G267" s="468"/>
      <c r="H267" s="469"/>
      <c r="I267" s="442"/>
      <c r="J267" s="443"/>
      <c r="K267" s="443"/>
      <c r="L267" s="443"/>
      <c r="M267" s="443"/>
      <c r="N267" s="443"/>
      <c r="O267" s="443"/>
      <c r="P267" s="443"/>
      <c r="Q267" s="443"/>
      <c r="R267" s="443"/>
      <c r="S267" s="443"/>
      <c r="T267" s="443"/>
      <c r="U267" s="443"/>
      <c r="V267" s="443"/>
      <c r="W267" s="443"/>
      <c r="X267" s="443"/>
      <c r="Y267" s="443"/>
      <c r="Z267" s="443"/>
      <c r="AA267" s="443"/>
      <c r="AB267" s="443"/>
      <c r="AC267" s="443"/>
      <c r="AD267" s="443"/>
      <c r="AE267" s="443"/>
      <c r="AF267" s="443"/>
      <c r="AG267" s="443"/>
      <c r="AH267" s="443"/>
      <c r="AI267" s="443"/>
      <c r="AJ267" s="443"/>
      <c r="AK267" s="443"/>
      <c r="AL267" s="443"/>
      <c r="AM267" s="443"/>
      <c r="AN267" s="443"/>
      <c r="AO267" s="443"/>
      <c r="AP267" s="443"/>
      <c r="AQ267" s="443"/>
      <c r="AR267" s="444"/>
      <c r="AS267" s="337"/>
      <c r="AT267" s="337"/>
      <c r="AU267" s="337"/>
    </row>
    <row r="268" spans="4:47" ht="27.95" customHeight="1" x14ac:dyDescent="0.15">
      <c r="D268" s="467"/>
      <c r="E268" s="468"/>
      <c r="F268" s="468"/>
      <c r="G268" s="468"/>
      <c r="H268" s="469"/>
      <c r="I268" s="486" t="s">
        <v>16</v>
      </c>
      <c r="J268" s="486"/>
      <c r="K268" s="486"/>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c r="AK268" s="486"/>
      <c r="AL268" s="486"/>
      <c r="AM268" s="486"/>
      <c r="AN268" s="486"/>
      <c r="AO268" s="486"/>
      <c r="AP268" s="486"/>
      <c r="AQ268" s="486"/>
      <c r="AR268" s="486"/>
      <c r="AS268" s="303" t="s">
        <v>815</v>
      </c>
      <c r="AT268" s="303" t="s">
        <v>248</v>
      </c>
      <c r="AU268" s="154"/>
    </row>
    <row r="269" spans="4:47" ht="14.1" customHeight="1" x14ac:dyDescent="0.2">
      <c r="D269" s="467"/>
      <c r="E269" s="468"/>
      <c r="F269" s="468"/>
      <c r="G269" s="468"/>
      <c r="H269" s="469"/>
      <c r="I269" s="490" t="s">
        <v>1106</v>
      </c>
      <c r="J269" s="491"/>
      <c r="K269" s="491"/>
      <c r="L269" s="491"/>
      <c r="M269" s="491"/>
      <c r="N269" s="491"/>
      <c r="O269" s="491"/>
      <c r="P269" s="491"/>
      <c r="Q269" s="491"/>
      <c r="R269" s="491"/>
      <c r="S269" s="491"/>
      <c r="T269" s="491"/>
      <c r="U269" s="491"/>
      <c r="V269" s="491"/>
      <c r="W269" s="491"/>
      <c r="X269" s="491"/>
      <c r="Y269" s="491"/>
      <c r="Z269" s="491"/>
      <c r="AA269" s="491"/>
      <c r="AB269" s="491"/>
      <c r="AC269" s="491"/>
      <c r="AD269" s="491"/>
      <c r="AE269" s="491"/>
      <c r="AF269" s="491"/>
      <c r="AG269" s="491"/>
      <c r="AH269" s="491"/>
      <c r="AI269" s="491"/>
      <c r="AJ269" s="491"/>
      <c r="AK269" s="491"/>
      <c r="AL269" s="491"/>
      <c r="AM269" s="491"/>
      <c r="AN269" s="491"/>
      <c r="AO269" s="491"/>
      <c r="AP269" s="491"/>
      <c r="AQ269" s="491"/>
      <c r="AR269" s="492"/>
      <c r="AS269" s="518"/>
      <c r="AT269" s="515"/>
      <c r="AU269" s="311"/>
    </row>
    <row r="270" spans="4:47" ht="14.1" customHeight="1" x14ac:dyDescent="0.2">
      <c r="D270" s="467"/>
      <c r="E270" s="468"/>
      <c r="F270" s="468"/>
      <c r="G270" s="468"/>
      <c r="H270" s="469"/>
      <c r="I270" s="493"/>
      <c r="J270" s="494"/>
      <c r="K270" s="494"/>
      <c r="L270" s="494"/>
      <c r="M270" s="494"/>
      <c r="N270" s="494"/>
      <c r="O270" s="494"/>
      <c r="P270" s="494"/>
      <c r="Q270" s="494"/>
      <c r="R270" s="494"/>
      <c r="S270" s="494"/>
      <c r="T270" s="494"/>
      <c r="U270" s="494"/>
      <c r="V270" s="494"/>
      <c r="W270" s="494"/>
      <c r="X270" s="494"/>
      <c r="Y270" s="494"/>
      <c r="Z270" s="494"/>
      <c r="AA270" s="494"/>
      <c r="AB270" s="494"/>
      <c r="AC270" s="494"/>
      <c r="AD270" s="494"/>
      <c r="AE270" s="494"/>
      <c r="AF270" s="494"/>
      <c r="AG270" s="494"/>
      <c r="AH270" s="494"/>
      <c r="AI270" s="494"/>
      <c r="AJ270" s="494"/>
      <c r="AK270" s="494"/>
      <c r="AL270" s="494"/>
      <c r="AM270" s="494"/>
      <c r="AN270" s="494"/>
      <c r="AO270" s="494"/>
      <c r="AP270" s="494"/>
      <c r="AQ270" s="494"/>
      <c r="AR270" s="495"/>
      <c r="AS270" s="518"/>
      <c r="AT270" s="516"/>
      <c r="AU270" s="311"/>
    </row>
    <row r="271" spans="4:47" ht="14.1" customHeight="1" x14ac:dyDescent="0.2">
      <c r="D271" s="467"/>
      <c r="E271" s="468"/>
      <c r="F271" s="468"/>
      <c r="G271" s="468"/>
      <c r="H271" s="469"/>
      <c r="I271" s="493"/>
      <c r="J271" s="494"/>
      <c r="K271" s="494"/>
      <c r="L271" s="494"/>
      <c r="M271" s="494"/>
      <c r="N271" s="494"/>
      <c r="O271" s="494"/>
      <c r="P271" s="494"/>
      <c r="Q271" s="494"/>
      <c r="R271" s="494"/>
      <c r="S271" s="494"/>
      <c r="T271" s="494"/>
      <c r="U271" s="494"/>
      <c r="V271" s="494"/>
      <c r="W271" s="494"/>
      <c r="X271" s="494"/>
      <c r="Y271" s="494"/>
      <c r="Z271" s="494"/>
      <c r="AA271" s="494"/>
      <c r="AB271" s="494"/>
      <c r="AC271" s="494"/>
      <c r="AD271" s="494"/>
      <c r="AE271" s="494"/>
      <c r="AF271" s="494"/>
      <c r="AG271" s="494"/>
      <c r="AH271" s="494"/>
      <c r="AI271" s="494"/>
      <c r="AJ271" s="494"/>
      <c r="AK271" s="494"/>
      <c r="AL271" s="494"/>
      <c r="AM271" s="494"/>
      <c r="AN271" s="494"/>
      <c r="AO271" s="494"/>
      <c r="AP271" s="494"/>
      <c r="AQ271" s="494"/>
      <c r="AR271" s="495"/>
      <c r="AS271" s="518"/>
      <c r="AT271" s="516"/>
      <c r="AU271" s="311"/>
    </row>
    <row r="272" spans="4:47" ht="14.1" customHeight="1" x14ac:dyDescent="0.2">
      <c r="D272" s="467"/>
      <c r="E272" s="468"/>
      <c r="F272" s="468"/>
      <c r="G272" s="468"/>
      <c r="H272" s="469"/>
      <c r="I272" s="493"/>
      <c r="J272" s="494"/>
      <c r="K272" s="494"/>
      <c r="L272" s="494"/>
      <c r="M272" s="494"/>
      <c r="N272" s="494"/>
      <c r="O272" s="494"/>
      <c r="P272" s="494"/>
      <c r="Q272" s="494"/>
      <c r="R272" s="494"/>
      <c r="S272" s="494"/>
      <c r="T272" s="494"/>
      <c r="U272" s="494"/>
      <c r="V272" s="494"/>
      <c r="W272" s="494"/>
      <c r="X272" s="494"/>
      <c r="Y272" s="494"/>
      <c r="Z272" s="494"/>
      <c r="AA272" s="494"/>
      <c r="AB272" s="494"/>
      <c r="AC272" s="494"/>
      <c r="AD272" s="494"/>
      <c r="AE272" s="494"/>
      <c r="AF272" s="494"/>
      <c r="AG272" s="494"/>
      <c r="AH272" s="494"/>
      <c r="AI272" s="494"/>
      <c r="AJ272" s="494"/>
      <c r="AK272" s="494"/>
      <c r="AL272" s="494"/>
      <c r="AM272" s="494"/>
      <c r="AN272" s="494"/>
      <c r="AO272" s="494"/>
      <c r="AP272" s="494"/>
      <c r="AQ272" s="494"/>
      <c r="AR272" s="495"/>
      <c r="AS272" s="518"/>
      <c r="AT272" s="516"/>
      <c r="AU272" s="311"/>
    </row>
    <row r="273" spans="4:52" ht="14.1" customHeight="1" x14ac:dyDescent="0.2">
      <c r="D273" s="467"/>
      <c r="E273" s="468"/>
      <c r="F273" s="468"/>
      <c r="G273" s="468"/>
      <c r="H273" s="469"/>
      <c r="I273" s="493"/>
      <c r="J273" s="494"/>
      <c r="K273" s="494"/>
      <c r="L273" s="494"/>
      <c r="M273" s="494"/>
      <c r="N273" s="494"/>
      <c r="O273" s="494"/>
      <c r="P273" s="494"/>
      <c r="Q273" s="494"/>
      <c r="R273" s="494"/>
      <c r="S273" s="494"/>
      <c r="T273" s="494"/>
      <c r="U273" s="494"/>
      <c r="V273" s="494"/>
      <c r="W273" s="494"/>
      <c r="X273" s="494"/>
      <c r="Y273" s="494"/>
      <c r="Z273" s="494"/>
      <c r="AA273" s="494"/>
      <c r="AB273" s="494"/>
      <c r="AC273" s="494"/>
      <c r="AD273" s="494"/>
      <c r="AE273" s="494"/>
      <c r="AF273" s="494"/>
      <c r="AG273" s="494"/>
      <c r="AH273" s="494"/>
      <c r="AI273" s="494"/>
      <c r="AJ273" s="494"/>
      <c r="AK273" s="494"/>
      <c r="AL273" s="494"/>
      <c r="AM273" s="494"/>
      <c r="AN273" s="494"/>
      <c r="AO273" s="494"/>
      <c r="AP273" s="494"/>
      <c r="AQ273" s="494"/>
      <c r="AR273" s="495"/>
      <c r="AS273" s="518"/>
      <c r="AT273" s="516"/>
      <c r="AU273" s="311"/>
    </row>
    <row r="274" spans="4:52" ht="14.1" customHeight="1" x14ac:dyDescent="0.2">
      <c r="D274" s="467"/>
      <c r="E274" s="468"/>
      <c r="F274" s="468"/>
      <c r="G274" s="468"/>
      <c r="H274" s="469"/>
      <c r="I274" s="493"/>
      <c r="J274" s="494"/>
      <c r="K274" s="494"/>
      <c r="L274" s="494"/>
      <c r="M274" s="494"/>
      <c r="N274" s="494"/>
      <c r="O274" s="494"/>
      <c r="P274" s="494"/>
      <c r="Q274" s="494"/>
      <c r="R274" s="494"/>
      <c r="S274" s="494"/>
      <c r="T274" s="494"/>
      <c r="U274" s="494"/>
      <c r="V274" s="494"/>
      <c r="W274" s="494"/>
      <c r="X274" s="494"/>
      <c r="Y274" s="494"/>
      <c r="Z274" s="494"/>
      <c r="AA274" s="494"/>
      <c r="AB274" s="494"/>
      <c r="AC274" s="494"/>
      <c r="AD274" s="494"/>
      <c r="AE274" s="494"/>
      <c r="AF274" s="494"/>
      <c r="AG274" s="494"/>
      <c r="AH274" s="494"/>
      <c r="AI274" s="494"/>
      <c r="AJ274" s="494"/>
      <c r="AK274" s="494"/>
      <c r="AL274" s="494"/>
      <c r="AM274" s="494"/>
      <c r="AN274" s="494"/>
      <c r="AO274" s="494"/>
      <c r="AP274" s="494"/>
      <c r="AQ274" s="494"/>
      <c r="AR274" s="495"/>
      <c r="AS274" s="518"/>
      <c r="AT274" s="516"/>
      <c r="AU274" s="311"/>
    </row>
    <row r="275" spans="4:52" ht="14.1" customHeight="1" x14ac:dyDescent="0.2">
      <c r="D275" s="467"/>
      <c r="E275" s="468"/>
      <c r="F275" s="468"/>
      <c r="G275" s="468"/>
      <c r="H275" s="469"/>
      <c r="I275" s="496"/>
      <c r="J275" s="497"/>
      <c r="K275" s="497"/>
      <c r="L275" s="497"/>
      <c r="M275" s="497"/>
      <c r="N275" s="497"/>
      <c r="O275" s="497"/>
      <c r="P275" s="497"/>
      <c r="Q275" s="497"/>
      <c r="R275" s="497"/>
      <c r="S275" s="497"/>
      <c r="T275" s="497"/>
      <c r="U275" s="497"/>
      <c r="V275" s="497"/>
      <c r="W275" s="497"/>
      <c r="X275" s="497"/>
      <c r="Y275" s="497"/>
      <c r="Z275" s="497"/>
      <c r="AA275" s="497"/>
      <c r="AB275" s="497"/>
      <c r="AC275" s="497"/>
      <c r="AD275" s="497"/>
      <c r="AE275" s="497"/>
      <c r="AF275" s="497"/>
      <c r="AG275" s="497"/>
      <c r="AH275" s="497"/>
      <c r="AI275" s="497"/>
      <c r="AJ275" s="497"/>
      <c r="AK275" s="497"/>
      <c r="AL275" s="497"/>
      <c r="AM275" s="497"/>
      <c r="AN275" s="497"/>
      <c r="AO275" s="497"/>
      <c r="AP275" s="497"/>
      <c r="AQ275" s="497"/>
      <c r="AR275" s="498"/>
      <c r="AS275" s="518"/>
      <c r="AT275" s="517"/>
      <c r="AU275" s="311"/>
      <c r="AV275" s="140">
        <f>LEN(I269)</f>
        <v>112</v>
      </c>
      <c r="AW275" s="140" t="s">
        <v>64</v>
      </c>
      <c r="AX275" s="141">
        <v>700</v>
      </c>
      <c r="AY275" s="140" t="s">
        <v>63</v>
      </c>
      <c r="AZ275" s="3" t="str">
        <f>IF(AV275&gt;AX275,"FIGYELEM! Tartsa be a megjelölt karakterszámot!","-")</f>
        <v>-</v>
      </c>
    </row>
    <row r="276" spans="4:52" ht="26.1" customHeight="1" x14ac:dyDescent="0.2">
      <c r="D276" s="467"/>
      <c r="E276" s="468"/>
      <c r="F276" s="468"/>
      <c r="G276" s="468"/>
      <c r="H276" s="469"/>
      <c r="I276" s="486" t="s">
        <v>8</v>
      </c>
      <c r="J276" s="499"/>
      <c r="K276" s="499"/>
      <c r="L276" s="499"/>
      <c r="M276" s="499"/>
      <c r="N276" s="499"/>
      <c r="O276" s="499"/>
      <c r="P276" s="499"/>
      <c r="Q276" s="499"/>
      <c r="R276" s="499"/>
      <c r="S276" s="499"/>
      <c r="T276" s="499"/>
      <c r="U276" s="499"/>
      <c r="V276" s="499"/>
      <c r="W276" s="499"/>
      <c r="X276" s="499"/>
      <c r="Y276" s="443" t="s">
        <v>735</v>
      </c>
      <c r="Z276" s="500"/>
      <c r="AA276" s="500"/>
      <c r="AB276" s="500"/>
      <c r="AC276" s="500"/>
      <c r="AD276" s="500"/>
      <c r="AE276" s="500"/>
      <c r="AF276" s="500"/>
      <c r="AG276" s="500"/>
      <c r="AH276" s="500"/>
      <c r="AI276" s="500"/>
      <c r="AJ276" s="500"/>
      <c r="AK276" s="500"/>
      <c r="AL276" s="500"/>
      <c r="AM276" s="500"/>
      <c r="AN276" s="500"/>
      <c r="AO276" s="500"/>
      <c r="AP276" s="500"/>
      <c r="AQ276" s="500"/>
      <c r="AR276" s="501"/>
      <c r="AS276" s="147">
        <f t="shared" ref="AS276:AS281" si="24">IF(Y276=BM54,1,0)</f>
        <v>1</v>
      </c>
      <c r="AT276" s="143"/>
      <c r="AU276" s="322"/>
      <c r="AZ276" s="3" t="str">
        <f t="shared" ref="AZ276:AZ281" si="25">IF(Y276=BM54,"FIGYELEM! Fejtse ki A részt vevő diákok tevékenységének bemutatása c. mezőben és csatoljon fényképet a tevékenységről!","-")</f>
        <v>FIGYELEM! Fejtse ki A részt vevő diákok tevékenységének bemutatása c. mezőben és csatoljon fényképet a tevékenységről!</v>
      </c>
    </row>
    <row r="277" spans="4:52" ht="26.1" customHeight="1" x14ac:dyDescent="0.2">
      <c r="D277" s="467"/>
      <c r="E277" s="468"/>
      <c r="F277" s="468"/>
      <c r="G277" s="468"/>
      <c r="H277" s="469"/>
      <c r="I277" s="486" t="s">
        <v>9</v>
      </c>
      <c r="J277" s="486"/>
      <c r="K277" s="486"/>
      <c r="L277" s="486"/>
      <c r="M277" s="486"/>
      <c r="N277" s="486"/>
      <c r="O277" s="486"/>
      <c r="P277" s="486"/>
      <c r="Q277" s="486"/>
      <c r="R277" s="486"/>
      <c r="S277" s="486"/>
      <c r="T277" s="486"/>
      <c r="U277" s="486"/>
      <c r="V277" s="486"/>
      <c r="W277" s="486"/>
      <c r="X277" s="486"/>
      <c r="Y277" s="442" t="s">
        <v>737</v>
      </c>
      <c r="Z277" s="443"/>
      <c r="AA277" s="443"/>
      <c r="AB277" s="443"/>
      <c r="AC277" s="443"/>
      <c r="AD277" s="443"/>
      <c r="AE277" s="443"/>
      <c r="AF277" s="443"/>
      <c r="AG277" s="443"/>
      <c r="AH277" s="443"/>
      <c r="AI277" s="443"/>
      <c r="AJ277" s="443"/>
      <c r="AK277" s="443"/>
      <c r="AL277" s="443"/>
      <c r="AM277" s="443"/>
      <c r="AN277" s="443"/>
      <c r="AO277" s="443"/>
      <c r="AP277" s="443"/>
      <c r="AQ277" s="443"/>
      <c r="AR277" s="444"/>
      <c r="AS277" s="147">
        <f t="shared" si="24"/>
        <v>0</v>
      </c>
      <c r="AT277" s="143"/>
      <c r="AU277" s="322"/>
      <c r="AZ277" s="3" t="str">
        <f t="shared" si="25"/>
        <v>-</v>
      </c>
    </row>
    <row r="278" spans="4:52" ht="26.1" customHeight="1" x14ac:dyDescent="0.2">
      <c r="D278" s="467"/>
      <c r="E278" s="468"/>
      <c r="F278" s="468"/>
      <c r="G278" s="468"/>
      <c r="H278" s="469"/>
      <c r="I278" s="486" t="s">
        <v>10</v>
      </c>
      <c r="J278" s="486"/>
      <c r="K278" s="486"/>
      <c r="L278" s="486"/>
      <c r="M278" s="486"/>
      <c r="N278" s="486"/>
      <c r="O278" s="486"/>
      <c r="P278" s="486"/>
      <c r="Q278" s="486"/>
      <c r="R278" s="486"/>
      <c r="S278" s="486"/>
      <c r="T278" s="486"/>
      <c r="U278" s="486"/>
      <c r="V278" s="486"/>
      <c r="W278" s="486"/>
      <c r="X278" s="486"/>
      <c r="Y278" s="442" t="s">
        <v>738</v>
      </c>
      <c r="Z278" s="443"/>
      <c r="AA278" s="443"/>
      <c r="AB278" s="443"/>
      <c r="AC278" s="443"/>
      <c r="AD278" s="443"/>
      <c r="AE278" s="443"/>
      <c r="AF278" s="443"/>
      <c r="AG278" s="443"/>
      <c r="AH278" s="443"/>
      <c r="AI278" s="443"/>
      <c r="AJ278" s="443"/>
      <c r="AK278" s="443"/>
      <c r="AL278" s="443"/>
      <c r="AM278" s="443"/>
      <c r="AN278" s="443"/>
      <c r="AO278" s="443"/>
      <c r="AP278" s="443"/>
      <c r="AQ278" s="443"/>
      <c r="AR278" s="444"/>
      <c r="AS278" s="147">
        <f t="shared" si="24"/>
        <v>0</v>
      </c>
      <c r="AT278" s="143"/>
      <c r="AU278" s="322"/>
      <c r="AZ278" s="3" t="str">
        <f t="shared" si="25"/>
        <v>-</v>
      </c>
    </row>
    <row r="279" spans="4:52" ht="26.1" customHeight="1" x14ac:dyDescent="0.2">
      <c r="D279" s="467"/>
      <c r="E279" s="468"/>
      <c r="F279" s="468"/>
      <c r="G279" s="468"/>
      <c r="H279" s="469"/>
      <c r="I279" s="486" t="s">
        <v>12</v>
      </c>
      <c r="J279" s="486"/>
      <c r="K279" s="486"/>
      <c r="L279" s="486"/>
      <c r="M279" s="486"/>
      <c r="N279" s="486"/>
      <c r="O279" s="486"/>
      <c r="P279" s="486"/>
      <c r="Q279" s="486"/>
      <c r="R279" s="486"/>
      <c r="S279" s="486"/>
      <c r="T279" s="486"/>
      <c r="U279" s="486"/>
      <c r="V279" s="486"/>
      <c r="W279" s="486"/>
      <c r="X279" s="486"/>
      <c r="Y279" s="442" t="s">
        <v>741</v>
      </c>
      <c r="Z279" s="443"/>
      <c r="AA279" s="443"/>
      <c r="AB279" s="443"/>
      <c r="AC279" s="443"/>
      <c r="AD279" s="443"/>
      <c r="AE279" s="443"/>
      <c r="AF279" s="443"/>
      <c r="AG279" s="443"/>
      <c r="AH279" s="443"/>
      <c r="AI279" s="443"/>
      <c r="AJ279" s="443"/>
      <c r="AK279" s="443"/>
      <c r="AL279" s="443"/>
      <c r="AM279" s="443"/>
      <c r="AN279" s="443"/>
      <c r="AO279" s="443"/>
      <c r="AP279" s="443"/>
      <c r="AQ279" s="443"/>
      <c r="AR279" s="444"/>
      <c r="AS279" s="147">
        <f t="shared" si="24"/>
        <v>0</v>
      </c>
      <c r="AT279" s="143"/>
      <c r="AU279" s="322"/>
      <c r="AZ279" s="3" t="str">
        <f t="shared" si="25"/>
        <v>-</v>
      </c>
    </row>
    <row r="280" spans="4:52" ht="26.1" customHeight="1" x14ac:dyDescent="0.2">
      <c r="D280" s="467"/>
      <c r="E280" s="468"/>
      <c r="F280" s="468"/>
      <c r="G280" s="468"/>
      <c r="H280" s="469"/>
      <c r="I280" s="486" t="s">
        <v>734</v>
      </c>
      <c r="J280" s="486"/>
      <c r="K280" s="486"/>
      <c r="L280" s="486"/>
      <c r="M280" s="486"/>
      <c r="N280" s="486"/>
      <c r="O280" s="486"/>
      <c r="P280" s="486"/>
      <c r="Q280" s="486"/>
      <c r="R280" s="486"/>
      <c r="S280" s="486"/>
      <c r="T280" s="486"/>
      <c r="U280" s="486"/>
      <c r="V280" s="486"/>
      <c r="W280" s="486"/>
      <c r="X280" s="486"/>
      <c r="Y280" s="442" t="s">
        <v>742</v>
      </c>
      <c r="Z280" s="443"/>
      <c r="AA280" s="443"/>
      <c r="AB280" s="443"/>
      <c r="AC280" s="443"/>
      <c r="AD280" s="443"/>
      <c r="AE280" s="443"/>
      <c r="AF280" s="443"/>
      <c r="AG280" s="443"/>
      <c r="AH280" s="443"/>
      <c r="AI280" s="443"/>
      <c r="AJ280" s="443"/>
      <c r="AK280" s="443"/>
      <c r="AL280" s="443"/>
      <c r="AM280" s="443"/>
      <c r="AN280" s="443"/>
      <c r="AO280" s="443"/>
      <c r="AP280" s="443"/>
      <c r="AQ280" s="443"/>
      <c r="AR280" s="444"/>
      <c r="AS280" s="147">
        <f t="shared" si="24"/>
        <v>0</v>
      </c>
      <c r="AT280" s="143"/>
      <c r="AU280" s="322"/>
      <c r="AZ280" s="3" t="str">
        <f t="shared" si="25"/>
        <v>-</v>
      </c>
    </row>
    <row r="281" spans="4:52" ht="26.1" customHeight="1" x14ac:dyDescent="0.2">
      <c r="D281" s="467"/>
      <c r="E281" s="468"/>
      <c r="F281" s="468"/>
      <c r="G281" s="468"/>
      <c r="H281" s="469"/>
      <c r="I281" s="486" t="s">
        <v>11</v>
      </c>
      <c r="J281" s="486"/>
      <c r="K281" s="486"/>
      <c r="L281" s="486"/>
      <c r="M281" s="486"/>
      <c r="N281" s="486"/>
      <c r="O281" s="486"/>
      <c r="P281" s="486"/>
      <c r="Q281" s="486"/>
      <c r="R281" s="486"/>
      <c r="S281" s="486"/>
      <c r="T281" s="486"/>
      <c r="U281" s="486"/>
      <c r="V281" s="486"/>
      <c r="W281" s="486"/>
      <c r="X281" s="486"/>
      <c r="Y281" s="442" t="s">
        <v>744</v>
      </c>
      <c r="Z281" s="443"/>
      <c r="AA281" s="443"/>
      <c r="AB281" s="443"/>
      <c r="AC281" s="443"/>
      <c r="AD281" s="443"/>
      <c r="AE281" s="443"/>
      <c r="AF281" s="443"/>
      <c r="AG281" s="443"/>
      <c r="AH281" s="443"/>
      <c r="AI281" s="443"/>
      <c r="AJ281" s="443"/>
      <c r="AK281" s="443"/>
      <c r="AL281" s="443"/>
      <c r="AM281" s="443"/>
      <c r="AN281" s="443"/>
      <c r="AO281" s="443"/>
      <c r="AP281" s="443"/>
      <c r="AQ281" s="443"/>
      <c r="AR281" s="444"/>
      <c r="AS281" s="147">
        <f t="shared" si="24"/>
        <v>0</v>
      </c>
      <c r="AT281" s="143"/>
      <c r="AU281" s="322"/>
      <c r="AZ281" s="3" t="str">
        <f t="shared" si="25"/>
        <v>-</v>
      </c>
    </row>
    <row r="282" spans="4:52" ht="69.95" customHeight="1" x14ac:dyDescent="0.2">
      <c r="D282" s="467"/>
      <c r="E282" s="468"/>
      <c r="F282" s="468"/>
      <c r="G282" s="468"/>
      <c r="H282" s="469"/>
      <c r="I282" s="459" t="s">
        <v>871</v>
      </c>
      <c r="J282" s="460"/>
      <c r="K282" s="460"/>
      <c r="L282" s="460"/>
      <c r="M282" s="460"/>
      <c r="N282" s="460"/>
      <c r="O282" s="460"/>
      <c r="P282" s="460"/>
      <c r="Q282" s="460"/>
      <c r="R282" s="460"/>
      <c r="S282" s="460"/>
      <c r="T282" s="460"/>
      <c r="U282" s="460"/>
      <c r="V282" s="460"/>
      <c r="W282" s="460"/>
      <c r="X282" s="460"/>
      <c r="Y282" s="460"/>
      <c r="Z282" s="460"/>
      <c r="AA282" s="460"/>
      <c r="AB282" s="460"/>
      <c r="AC282" s="460"/>
      <c r="AD282" s="460"/>
      <c r="AE282" s="460"/>
      <c r="AF282" s="460"/>
      <c r="AG282" s="460"/>
      <c r="AH282" s="460"/>
      <c r="AI282" s="460"/>
      <c r="AJ282" s="460"/>
      <c r="AK282" s="460"/>
      <c r="AL282" s="460"/>
      <c r="AM282" s="460"/>
      <c r="AN282" s="460"/>
      <c r="AO282" s="460"/>
      <c r="AP282" s="460"/>
      <c r="AQ282" s="460"/>
      <c r="AR282" s="461"/>
      <c r="AS282" s="322"/>
      <c r="AT282" s="322"/>
      <c r="AU282" s="322"/>
    </row>
    <row r="283" spans="4:52" ht="14.1" customHeight="1" x14ac:dyDescent="0.15">
      <c r="D283" s="467"/>
      <c r="E283" s="468"/>
      <c r="F283" s="468"/>
      <c r="G283" s="468"/>
      <c r="H283" s="469"/>
      <c r="I283" s="111"/>
      <c r="J283" s="407" t="s">
        <v>132</v>
      </c>
      <c r="K283" s="407"/>
      <c r="L283" s="407"/>
      <c r="M283" s="407"/>
      <c r="N283" s="407"/>
      <c r="O283" s="407"/>
      <c r="P283" s="407"/>
      <c r="Q283" s="407"/>
      <c r="R283" s="410" t="s">
        <v>134</v>
      </c>
      <c r="S283" s="376"/>
      <c r="T283" s="376"/>
      <c r="U283" s="376"/>
      <c r="V283" s="376"/>
      <c r="W283" s="377"/>
      <c r="X283" s="120"/>
      <c r="Y283" s="410" t="s">
        <v>133</v>
      </c>
      <c r="Z283" s="376"/>
      <c r="AA283" s="376"/>
      <c r="AB283" s="376"/>
      <c r="AC283" s="376"/>
      <c r="AD283" s="376"/>
      <c r="AE283" s="376"/>
      <c r="AF283" s="376"/>
      <c r="AG283" s="376"/>
      <c r="AH283" s="376"/>
      <c r="AI283" s="376"/>
      <c r="AJ283" s="376"/>
      <c r="AK283" s="376"/>
      <c r="AL283" s="376"/>
      <c r="AM283" s="376"/>
      <c r="AN283" s="376"/>
      <c r="AO283" s="376"/>
      <c r="AP283" s="376"/>
      <c r="AQ283" s="376"/>
      <c r="AR283" s="377"/>
      <c r="AS283" s="303" t="s">
        <v>815</v>
      </c>
      <c r="AT283" s="322"/>
      <c r="AU283" s="322"/>
    </row>
    <row r="284" spans="4:52" ht="14.1" customHeight="1" x14ac:dyDescent="0.2">
      <c r="D284" s="467"/>
      <c r="E284" s="468"/>
      <c r="F284" s="468"/>
      <c r="G284" s="468"/>
      <c r="H284" s="469"/>
      <c r="I284" s="111" t="s">
        <v>748</v>
      </c>
      <c r="J284" s="408" t="str">
        <f>CONCATENATE('2.'!$D$8,'2.'!$I$8,'2.'!$J$8,"-")</f>
        <v>HAT-14-01-0380-</v>
      </c>
      <c r="K284" s="408"/>
      <c r="L284" s="408"/>
      <c r="M284" s="408"/>
      <c r="N284" s="408"/>
      <c r="O284" s="408"/>
      <c r="P284" s="408"/>
      <c r="Q284" s="408"/>
      <c r="R284" s="428"/>
      <c r="S284" s="429"/>
      <c r="T284" s="429"/>
      <c r="U284" s="429"/>
      <c r="V284" s="429"/>
      <c r="W284" s="473"/>
      <c r="X284" s="109" t="s">
        <v>129</v>
      </c>
      <c r="Y284" s="462"/>
      <c r="Z284" s="462"/>
      <c r="AA284" s="462"/>
      <c r="AB284" s="462"/>
      <c r="AC284" s="462"/>
      <c r="AD284" s="462"/>
      <c r="AE284" s="462"/>
      <c r="AF284" s="462"/>
      <c r="AG284" s="462"/>
      <c r="AH284" s="462"/>
      <c r="AI284" s="462"/>
      <c r="AJ284" s="462"/>
      <c r="AK284" s="462"/>
      <c r="AL284" s="462"/>
      <c r="AM284" s="462"/>
      <c r="AN284" s="462"/>
      <c r="AO284" s="462"/>
      <c r="AP284" s="462"/>
      <c r="AQ284" s="462"/>
      <c r="AR284" s="463"/>
      <c r="AS284" s="147">
        <f t="shared" ref="AS284:AS290" si="26">IF(R284&gt;0,1,0)</f>
        <v>0</v>
      </c>
      <c r="AT284" s="321"/>
      <c r="AU284" s="322"/>
    </row>
    <row r="285" spans="4:52" ht="14.1" customHeight="1" x14ac:dyDescent="0.2">
      <c r="D285" s="467"/>
      <c r="E285" s="468"/>
      <c r="F285" s="468"/>
      <c r="G285" s="468"/>
      <c r="H285" s="469"/>
      <c r="I285" s="111" t="s">
        <v>749</v>
      </c>
      <c r="J285" s="408" t="str">
        <f>CONCATENATE('2.'!$D$8,'2.'!$I$8,'2.'!$J$8,"-")</f>
        <v>HAT-14-01-0380-</v>
      </c>
      <c r="K285" s="408"/>
      <c r="L285" s="408"/>
      <c r="M285" s="408"/>
      <c r="N285" s="408"/>
      <c r="O285" s="408"/>
      <c r="P285" s="408"/>
      <c r="Q285" s="408"/>
      <c r="R285" s="428"/>
      <c r="S285" s="429"/>
      <c r="T285" s="429"/>
      <c r="U285" s="429"/>
      <c r="V285" s="429"/>
      <c r="W285" s="473"/>
      <c r="X285" s="109" t="s">
        <v>129</v>
      </c>
      <c r="Y285" s="462"/>
      <c r="Z285" s="462"/>
      <c r="AA285" s="462"/>
      <c r="AB285" s="462"/>
      <c r="AC285" s="462"/>
      <c r="AD285" s="462"/>
      <c r="AE285" s="462"/>
      <c r="AF285" s="462"/>
      <c r="AG285" s="462"/>
      <c r="AH285" s="462"/>
      <c r="AI285" s="462"/>
      <c r="AJ285" s="462"/>
      <c r="AK285" s="462"/>
      <c r="AL285" s="462"/>
      <c r="AM285" s="462"/>
      <c r="AN285" s="462"/>
      <c r="AO285" s="462"/>
      <c r="AP285" s="462"/>
      <c r="AQ285" s="462"/>
      <c r="AR285" s="463"/>
      <c r="AS285" s="147">
        <f t="shared" si="26"/>
        <v>0</v>
      </c>
      <c r="AT285" s="321"/>
      <c r="AU285" s="322"/>
    </row>
    <row r="286" spans="4:52" ht="14.1" customHeight="1" x14ac:dyDescent="0.2">
      <c r="D286" s="467"/>
      <c r="E286" s="468"/>
      <c r="F286" s="468"/>
      <c r="G286" s="468"/>
      <c r="H286" s="469"/>
      <c r="I286" s="111" t="s">
        <v>750</v>
      </c>
      <c r="J286" s="408" t="str">
        <f>CONCATENATE('2.'!$D$8,'2.'!$I$8,'2.'!$J$8,"-")</f>
        <v>HAT-14-01-0380-</v>
      </c>
      <c r="K286" s="408"/>
      <c r="L286" s="408"/>
      <c r="M286" s="408"/>
      <c r="N286" s="408"/>
      <c r="O286" s="408"/>
      <c r="P286" s="408"/>
      <c r="Q286" s="408"/>
      <c r="R286" s="428"/>
      <c r="S286" s="429"/>
      <c r="T286" s="429"/>
      <c r="U286" s="429"/>
      <c r="V286" s="429"/>
      <c r="W286" s="473"/>
      <c r="X286" s="109" t="s">
        <v>129</v>
      </c>
      <c r="Y286" s="462"/>
      <c r="Z286" s="462"/>
      <c r="AA286" s="462"/>
      <c r="AB286" s="462"/>
      <c r="AC286" s="462"/>
      <c r="AD286" s="462"/>
      <c r="AE286" s="462"/>
      <c r="AF286" s="462"/>
      <c r="AG286" s="462"/>
      <c r="AH286" s="462"/>
      <c r="AI286" s="462"/>
      <c r="AJ286" s="462"/>
      <c r="AK286" s="462"/>
      <c r="AL286" s="462"/>
      <c r="AM286" s="462"/>
      <c r="AN286" s="462"/>
      <c r="AO286" s="462"/>
      <c r="AP286" s="462"/>
      <c r="AQ286" s="462"/>
      <c r="AR286" s="463"/>
      <c r="AS286" s="147">
        <f t="shared" si="26"/>
        <v>0</v>
      </c>
      <c r="AT286" s="321"/>
      <c r="AU286" s="322"/>
    </row>
    <row r="287" spans="4:52" ht="14.1" customHeight="1" x14ac:dyDescent="0.2">
      <c r="D287" s="467"/>
      <c r="E287" s="468"/>
      <c r="F287" s="468"/>
      <c r="G287" s="468"/>
      <c r="H287" s="469"/>
      <c r="I287" s="111" t="s">
        <v>751</v>
      </c>
      <c r="J287" s="408" t="str">
        <f>CONCATENATE('2.'!$D$8,'2.'!$I$8,'2.'!$J$8,"-")</f>
        <v>HAT-14-01-0380-</v>
      </c>
      <c r="K287" s="408"/>
      <c r="L287" s="408"/>
      <c r="M287" s="408"/>
      <c r="N287" s="408"/>
      <c r="O287" s="408"/>
      <c r="P287" s="408"/>
      <c r="Q287" s="408"/>
      <c r="R287" s="428"/>
      <c r="S287" s="429"/>
      <c r="T287" s="429"/>
      <c r="U287" s="429"/>
      <c r="V287" s="429"/>
      <c r="W287" s="473"/>
      <c r="X287" s="109" t="s">
        <v>129</v>
      </c>
      <c r="Y287" s="462"/>
      <c r="Z287" s="462"/>
      <c r="AA287" s="462"/>
      <c r="AB287" s="462"/>
      <c r="AC287" s="462"/>
      <c r="AD287" s="462"/>
      <c r="AE287" s="462"/>
      <c r="AF287" s="462"/>
      <c r="AG287" s="462"/>
      <c r="AH287" s="462"/>
      <c r="AI287" s="462"/>
      <c r="AJ287" s="462"/>
      <c r="AK287" s="462"/>
      <c r="AL287" s="462"/>
      <c r="AM287" s="462"/>
      <c r="AN287" s="462"/>
      <c r="AO287" s="462"/>
      <c r="AP287" s="462"/>
      <c r="AQ287" s="462"/>
      <c r="AR287" s="463"/>
      <c r="AS287" s="147">
        <f t="shared" si="26"/>
        <v>0</v>
      </c>
      <c r="AT287" s="321"/>
      <c r="AU287" s="322"/>
    </row>
    <row r="288" spans="4:52" ht="14.1" customHeight="1" x14ac:dyDescent="0.2">
      <c r="D288" s="467"/>
      <c r="E288" s="468"/>
      <c r="F288" s="468"/>
      <c r="G288" s="468"/>
      <c r="H288" s="469"/>
      <c r="I288" s="111" t="s">
        <v>752</v>
      </c>
      <c r="J288" s="408" t="str">
        <f>CONCATENATE('2.'!$D$8,'2.'!$I$8,'2.'!$J$8,"-")</f>
        <v>HAT-14-01-0380-</v>
      </c>
      <c r="K288" s="408"/>
      <c r="L288" s="408"/>
      <c r="M288" s="408"/>
      <c r="N288" s="408"/>
      <c r="O288" s="408"/>
      <c r="P288" s="408"/>
      <c r="Q288" s="408"/>
      <c r="R288" s="428"/>
      <c r="S288" s="429"/>
      <c r="T288" s="429"/>
      <c r="U288" s="429"/>
      <c r="V288" s="429"/>
      <c r="W288" s="473"/>
      <c r="X288" s="109" t="s">
        <v>129</v>
      </c>
      <c r="Y288" s="462"/>
      <c r="Z288" s="462"/>
      <c r="AA288" s="462"/>
      <c r="AB288" s="462"/>
      <c r="AC288" s="462"/>
      <c r="AD288" s="462"/>
      <c r="AE288" s="462"/>
      <c r="AF288" s="462"/>
      <c r="AG288" s="462"/>
      <c r="AH288" s="462"/>
      <c r="AI288" s="462"/>
      <c r="AJ288" s="462"/>
      <c r="AK288" s="462"/>
      <c r="AL288" s="462"/>
      <c r="AM288" s="462"/>
      <c r="AN288" s="462"/>
      <c r="AO288" s="462"/>
      <c r="AP288" s="462"/>
      <c r="AQ288" s="462"/>
      <c r="AR288" s="463"/>
      <c r="AS288" s="147">
        <f t="shared" si="26"/>
        <v>0</v>
      </c>
      <c r="AT288" s="321"/>
      <c r="AU288" s="322"/>
    </row>
    <row r="289" spans="4:47" ht="14.1" customHeight="1" x14ac:dyDescent="0.2">
      <c r="D289" s="467"/>
      <c r="E289" s="468"/>
      <c r="F289" s="468"/>
      <c r="G289" s="468"/>
      <c r="H289" s="469"/>
      <c r="I289" s="111" t="s">
        <v>753</v>
      </c>
      <c r="J289" s="408" t="str">
        <f>CONCATENATE('2.'!$D$8,'2.'!$I$8,'2.'!$J$8,"-")</f>
        <v>HAT-14-01-0380-</v>
      </c>
      <c r="K289" s="408"/>
      <c r="L289" s="408"/>
      <c r="M289" s="408"/>
      <c r="N289" s="408"/>
      <c r="O289" s="408"/>
      <c r="P289" s="408"/>
      <c r="Q289" s="408"/>
      <c r="R289" s="428"/>
      <c r="S289" s="429"/>
      <c r="T289" s="429"/>
      <c r="U289" s="429"/>
      <c r="V289" s="429"/>
      <c r="W289" s="473"/>
      <c r="X289" s="109" t="s">
        <v>129</v>
      </c>
      <c r="Y289" s="462"/>
      <c r="Z289" s="462"/>
      <c r="AA289" s="462"/>
      <c r="AB289" s="462"/>
      <c r="AC289" s="462"/>
      <c r="AD289" s="462"/>
      <c r="AE289" s="462"/>
      <c r="AF289" s="462"/>
      <c r="AG289" s="462"/>
      <c r="AH289" s="462"/>
      <c r="AI289" s="462"/>
      <c r="AJ289" s="462"/>
      <c r="AK289" s="462"/>
      <c r="AL289" s="462"/>
      <c r="AM289" s="462"/>
      <c r="AN289" s="462"/>
      <c r="AO289" s="462"/>
      <c r="AP289" s="462"/>
      <c r="AQ289" s="462"/>
      <c r="AR289" s="463"/>
      <c r="AS289" s="147">
        <f t="shared" si="26"/>
        <v>0</v>
      </c>
      <c r="AT289" s="321"/>
      <c r="AU289" s="322"/>
    </row>
    <row r="290" spans="4:47" ht="14.1" customHeight="1" x14ac:dyDescent="0.2">
      <c r="D290" s="467"/>
      <c r="E290" s="468"/>
      <c r="F290" s="468"/>
      <c r="G290" s="468"/>
      <c r="H290" s="469"/>
      <c r="I290" s="111" t="s">
        <v>754</v>
      </c>
      <c r="J290" s="408" t="str">
        <f>CONCATENATE('2.'!$D$8,'2.'!$I$8,'2.'!$J$8,"-")</f>
        <v>HAT-14-01-0380-</v>
      </c>
      <c r="K290" s="408"/>
      <c r="L290" s="408"/>
      <c r="M290" s="408"/>
      <c r="N290" s="408"/>
      <c r="O290" s="408"/>
      <c r="P290" s="408"/>
      <c r="Q290" s="408"/>
      <c r="R290" s="428"/>
      <c r="S290" s="429"/>
      <c r="T290" s="429"/>
      <c r="U290" s="429"/>
      <c r="V290" s="429"/>
      <c r="W290" s="473"/>
      <c r="X290" s="109" t="s">
        <v>129</v>
      </c>
      <c r="Y290" s="462"/>
      <c r="Z290" s="462"/>
      <c r="AA290" s="462"/>
      <c r="AB290" s="462"/>
      <c r="AC290" s="462"/>
      <c r="AD290" s="462"/>
      <c r="AE290" s="462"/>
      <c r="AF290" s="462"/>
      <c r="AG290" s="462"/>
      <c r="AH290" s="462"/>
      <c r="AI290" s="462"/>
      <c r="AJ290" s="462"/>
      <c r="AK290" s="462"/>
      <c r="AL290" s="462"/>
      <c r="AM290" s="462"/>
      <c r="AN290" s="462"/>
      <c r="AO290" s="462"/>
      <c r="AP290" s="462"/>
      <c r="AQ290" s="462"/>
      <c r="AR290" s="463"/>
      <c r="AS290" s="147">
        <f t="shared" si="26"/>
        <v>0</v>
      </c>
      <c r="AT290" s="321"/>
      <c r="AU290" s="322"/>
    </row>
    <row r="291" spans="4:47" ht="27.95" customHeight="1" x14ac:dyDescent="0.2">
      <c r="D291" s="467"/>
      <c r="E291" s="468"/>
      <c r="F291" s="468"/>
      <c r="G291" s="468"/>
      <c r="H291" s="469"/>
      <c r="I291" s="483" t="s">
        <v>271</v>
      </c>
      <c r="J291" s="484"/>
      <c r="K291" s="484"/>
      <c r="L291" s="484"/>
      <c r="M291" s="484"/>
      <c r="N291" s="484"/>
      <c r="O291" s="484"/>
      <c r="P291" s="484"/>
      <c r="Q291" s="484"/>
      <c r="R291" s="484"/>
      <c r="S291" s="484"/>
      <c r="T291" s="484"/>
      <c r="U291" s="484"/>
      <c r="V291" s="484"/>
      <c r="W291" s="484"/>
      <c r="X291" s="484"/>
      <c r="Y291" s="484"/>
      <c r="Z291" s="484"/>
      <c r="AA291" s="484"/>
      <c r="AB291" s="484"/>
      <c r="AC291" s="484"/>
      <c r="AD291" s="484"/>
      <c r="AE291" s="484"/>
      <c r="AF291" s="484"/>
      <c r="AG291" s="484"/>
      <c r="AH291" s="484"/>
      <c r="AI291" s="484"/>
      <c r="AJ291" s="484"/>
      <c r="AK291" s="484"/>
      <c r="AL291" s="484"/>
      <c r="AM291" s="484"/>
      <c r="AN291" s="484"/>
      <c r="AO291" s="484"/>
      <c r="AP291" s="484"/>
      <c r="AQ291" s="484"/>
      <c r="AR291" s="485"/>
      <c r="AS291" s="187">
        <f>SUM(AS284:AS290)</f>
        <v>0</v>
      </c>
      <c r="AT291" s="319"/>
      <c r="AU291" s="319"/>
    </row>
    <row r="292" spans="4:47" ht="14.1" customHeight="1" x14ac:dyDescent="0.2">
      <c r="D292" s="470"/>
      <c r="E292" s="471"/>
      <c r="F292" s="471"/>
      <c r="G292" s="471"/>
      <c r="H292" s="472"/>
      <c r="I292" s="426"/>
      <c r="J292" s="426"/>
      <c r="K292" s="426"/>
      <c r="L292" s="426"/>
      <c r="M292" s="426"/>
      <c r="N292" s="426"/>
      <c r="O292" s="426"/>
      <c r="P292" s="426"/>
      <c r="Q292" s="426"/>
      <c r="R292" s="426"/>
      <c r="S292" s="426"/>
      <c r="T292" s="426"/>
      <c r="U292" s="426"/>
      <c r="V292" s="426"/>
      <c r="W292" s="426"/>
      <c r="X292" s="426"/>
      <c r="Y292" s="426"/>
      <c r="Z292" s="426"/>
      <c r="AA292" s="426"/>
      <c r="AB292" s="426"/>
      <c r="AC292" s="426"/>
      <c r="AD292" s="426"/>
      <c r="AE292" s="426"/>
      <c r="AF292" s="426"/>
      <c r="AG292" s="426"/>
      <c r="AH292" s="426"/>
      <c r="AI292" s="426"/>
      <c r="AJ292" s="426"/>
      <c r="AK292" s="426"/>
      <c r="AL292" s="426"/>
      <c r="AM292" s="426"/>
      <c r="AN292" s="426"/>
      <c r="AO292" s="426"/>
      <c r="AP292" s="426"/>
      <c r="AQ292" s="426"/>
      <c r="AR292" s="426"/>
      <c r="AS292" s="337"/>
      <c r="AT292" s="337"/>
      <c r="AU292" s="337"/>
    </row>
    <row r="293" spans="4:47" ht="27.95" customHeight="1" x14ac:dyDescent="0.2">
      <c r="D293" s="511" t="s">
        <v>796</v>
      </c>
      <c r="E293" s="511"/>
      <c r="F293" s="511"/>
      <c r="G293" s="511"/>
      <c r="H293" s="511"/>
      <c r="I293" s="511"/>
      <c r="J293" s="511"/>
      <c r="K293" s="511"/>
      <c r="L293" s="511"/>
      <c r="M293" s="511"/>
      <c r="N293" s="511"/>
      <c r="O293" s="511"/>
      <c r="P293" s="511"/>
      <c r="Q293" s="511"/>
      <c r="R293" s="511"/>
      <c r="S293" s="511"/>
      <c r="T293" s="511"/>
      <c r="U293" s="511"/>
      <c r="V293" s="511"/>
      <c r="W293" s="511"/>
      <c r="X293" s="511"/>
      <c r="Y293" s="511"/>
      <c r="Z293" s="511"/>
      <c r="AA293" s="511"/>
      <c r="AB293" s="511"/>
      <c r="AC293" s="511"/>
      <c r="AD293" s="511"/>
      <c r="AE293" s="511"/>
      <c r="AF293" s="511"/>
      <c r="AG293" s="511"/>
      <c r="AH293" s="511"/>
      <c r="AI293" s="511"/>
      <c r="AJ293" s="511"/>
      <c r="AK293" s="511"/>
      <c r="AL293" s="511"/>
      <c r="AM293" s="511"/>
      <c r="AN293" s="511"/>
      <c r="AO293" s="511"/>
      <c r="AP293" s="511"/>
      <c r="AQ293" s="511"/>
      <c r="AR293" s="511"/>
      <c r="AS293" s="319"/>
      <c r="AT293" s="319"/>
      <c r="AU293" s="319"/>
    </row>
    <row r="294" spans="4:47" ht="14.1" customHeight="1" x14ac:dyDescent="0.2">
      <c r="D294" s="438" t="s">
        <v>76</v>
      </c>
      <c r="E294" s="439"/>
      <c r="F294" s="439"/>
      <c r="G294" s="439"/>
      <c r="H294" s="440"/>
      <c r="I294" s="487" t="s">
        <v>791</v>
      </c>
      <c r="J294" s="488"/>
      <c r="K294" s="488"/>
      <c r="L294" s="488"/>
      <c r="M294" s="488"/>
      <c r="N294" s="488"/>
      <c r="O294" s="488"/>
      <c r="P294" s="488"/>
      <c r="Q294" s="488"/>
      <c r="R294" s="488"/>
      <c r="S294" s="488"/>
      <c r="T294" s="488"/>
      <c r="U294" s="488"/>
      <c r="V294" s="488"/>
      <c r="W294" s="488"/>
      <c r="X294" s="488"/>
      <c r="Y294" s="488"/>
      <c r="Z294" s="488"/>
      <c r="AA294" s="488"/>
      <c r="AB294" s="488"/>
      <c r="AC294" s="488"/>
      <c r="AD294" s="488"/>
      <c r="AE294" s="488"/>
      <c r="AF294" s="488"/>
      <c r="AG294" s="488"/>
      <c r="AH294" s="488"/>
      <c r="AI294" s="488"/>
      <c r="AJ294" s="488"/>
      <c r="AK294" s="488"/>
      <c r="AL294" s="488"/>
      <c r="AM294" s="488"/>
      <c r="AN294" s="488"/>
      <c r="AO294" s="488"/>
      <c r="AP294" s="488"/>
      <c r="AQ294" s="488"/>
      <c r="AR294" s="489"/>
      <c r="AS294" s="154"/>
      <c r="AT294" s="154"/>
      <c r="AU294" s="154"/>
    </row>
    <row r="295" spans="4:47" ht="14.1" customHeight="1" x14ac:dyDescent="0.2">
      <c r="D295" s="502" t="str">
        <f>IF(D22&lt;4,"-",D211+1)</f>
        <v>-</v>
      </c>
      <c r="E295" s="503"/>
      <c r="F295" s="503"/>
      <c r="G295" s="503"/>
      <c r="H295" s="504"/>
      <c r="I295" s="442"/>
      <c r="J295" s="443"/>
      <c r="K295" s="443"/>
      <c r="L295" s="443"/>
      <c r="M295" s="443"/>
      <c r="N295" s="443"/>
      <c r="O295" s="443"/>
      <c r="P295" s="443"/>
      <c r="Q295" s="443"/>
      <c r="R295" s="443"/>
      <c r="S295" s="443"/>
      <c r="T295" s="443"/>
      <c r="U295" s="443"/>
      <c r="V295" s="443"/>
      <c r="W295" s="443"/>
      <c r="X295" s="443"/>
      <c r="Y295" s="443"/>
      <c r="Z295" s="443"/>
      <c r="AA295" s="443"/>
      <c r="AB295" s="443"/>
      <c r="AC295" s="443"/>
      <c r="AD295" s="443"/>
      <c r="AE295" s="443"/>
      <c r="AF295" s="443"/>
      <c r="AG295" s="443"/>
      <c r="AH295" s="443"/>
      <c r="AI295" s="443"/>
      <c r="AJ295" s="443"/>
      <c r="AK295" s="443"/>
      <c r="AL295" s="443"/>
      <c r="AM295" s="443"/>
      <c r="AN295" s="443"/>
      <c r="AO295" s="443"/>
      <c r="AP295" s="443"/>
      <c r="AQ295" s="443"/>
      <c r="AR295" s="444"/>
      <c r="AS295" s="337"/>
      <c r="AT295" s="337"/>
      <c r="AU295" s="337"/>
    </row>
    <row r="296" spans="4:47" ht="14.1" customHeight="1" x14ac:dyDescent="0.2">
      <c r="D296" s="505"/>
      <c r="E296" s="506"/>
      <c r="F296" s="506"/>
      <c r="G296" s="506"/>
      <c r="H296" s="507"/>
      <c r="I296" s="483" t="s">
        <v>792</v>
      </c>
      <c r="J296" s="484"/>
      <c r="K296" s="484"/>
      <c r="L296" s="484"/>
      <c r="M296" s="484"/>
      <c r="N296" s="484"/>
      <c r="O296" s="484"/>
      <c r="P296" s="484"/>
      <c r="Q296" s="484"/>
      <c r="R296" s="484"/>
      <c r="S296" s="484"/>
      <c r="T296" s="484"/>
      <c r="U296" s="484"/>
      <c r="V296" s="484"/>
      <c r="W296" s="484"/>
      <c r="X296" s="484"/>
      <c r="Y296" s="484"/>
      <c r="Z296" s="484"/>
      <c r="AA296" s="484"/>
      <c r="AB296" s="484"/>
      <c r="AC296" s="484"/>
      <c r="AD296" s="484"/>
      <c r="AE296" s="484"/>
      <c r="AF296" s="484"/>
      <c r="AG296" s="484"/>
      <c r="AH296" s="484"/>
      <c r="AI296" s="484"/>
      <c r="AJ296" s="484"/>
      <c r="AK296" s="484"/>
      <c r="AL296" s="484"/>
      <c r="AM296" s="484"/>
      <c r="AN296" s="484"/>
      <c r="AO296" s="484"/>
      <c r="AP296" s="484"/>
      <c r="AQ296" s="484"/>
      <c r="AR296" s="485"/>
      <c r="AS296" s="154"/>
      <c r="AT296" s="154"/>
      <c r="AU296" s="154"/>
    </row>
    <row r="297" spans="4:47" ht="14.1" customHeight="1" x14ac:dyDescent="0.2">
      <c r="D297" s="508"/>
      <c r="E297" s="509"/>
      <c r="F297" s="509"/>
      <c r="G297" s="509"/>
      <c r="H297" s="510"/>
      <c r="I297" s="442"/>
      <c r="J297" s="443"/>
      <c r="K297" s="443"/>
      <c r="L297" s="443"/>
      <c r="M297" s="443"/>
      <c r="N297" s="443"/>
      <c r="O297" s="443"/>
      <c r="P297" s="443"/>
      <c r="Q297" s="443"/>
      <c r="R297" s="443"/>
      <c r="S297" s="443"/>
      <c r="T297" s="443"/>
      <c r="U297" s="443"/>
      <c r="V297" s="443"/>
      <c r="W297" s="443"/>
      <c r="X297" s="443"/>
      <c r="Y297" s="443"/>
      <c r="Z297" s="443"/>
      <c r="AA297" s="443"/>
      <c r="AB297" s="443"/>
      <c r="AC297" s="443"/>
      <c r="AD297" s="443"/>
      <c r="AE297" s="443"/>
      <c r="AF297" s="443"/>
      <c r="AG297" s="443"/>
      <c r="AH297" s="443"/>
      <c r="AI297" s="443"/>
      <c r="AJ297" s="443"/>
      <c r="AK297" s="443"/>
      <c r="AL297" s="443"/>
      <c r="AM297" s="443"/>
      <c r="AN297" s="443"/>
      <c r="AO297" s="443"/>
      <c r="AP297" s="443"/>
      <c r="AQ297" s="443"/>
      <c r="AR297" s="444"/>
      <c r="AS297" s="337"/>
      <c r="AT297" s="337"/>
      <c r="AU297" s="337"/>
    </row>
    <row r="298" spans="4:47" ht="27.95" customHeight="1" x14ac:dyDescent="0.2">
      <c r="D298" s="464" t="s">
        <v>73</v>
      </c>
      <c r="E298" s="465"/>
      <c r="F298" s="465"/>
      <c r="G298" s="465"/>
      <c r="H298" s="466"/>
      <c r="I298" s="483" t="s">
        <v>16</v>
      </c>
      <c r="J298" s="512"/>
      <c r="K298" s="512"/>
      <c r="L298" s="512"/>
      <c r="M298" s="512"/>
      <c r="N298" s="512"/>
      <c r="O298" s="512"/>
      <c r="P298" s="512"/>
      <c r="Q298" s="512"/>
      <c r="R298" s="512"/>
      <c r="S298" s="512"/>
      <c r="T298" s="512"/>
      <c r="U298" s="512"/>
      <c r="V298" s="512"/>
      <c r="W298" s="512"/>
      <c r="X298" s="512"/>
      <c r="Y298" s="512"/>
      <c r="Z298" s="512"/>
      <c r="AA298" s="512"/>
      <c r="AB298" s="512"/>
      <c r="AC298" s="512"/>
      <c r="AD298" s="512"/>
      <c r="AE298" s="512"/>
      <c r="AF298" s="512"/>
      <c r="AG298" s="512"/>
      <c r="AH298" s="512"/>
      <c r="AI298" s="512"/>
      <c r="AJ298" s="512"/>
      <c r="AK298" s="512"/>
      <c r="AL298" s="512"/>
      <c r="AM298" s="512"/>
      <c r="AN298" s="512"/>
      <c r="AO298" s="512"/>
      <c r="AP298" s="512"/>
      <c r="AQ298" s="512"/>
      <c r="AR298" s="513"/>
      <c r="AS298" s="303" t="s">
        <v>815</v>
      </c>
      <c r="AT298" s="303" t="s">
        <v>248</v>
      </c>
      <c r="AU298" s="154"/>
    </row>
    <row r="299" spans="4:47" ht="14.1" customHeight="1" x14ac:dyDescent="0.2">
      <c r="D299" s="467"/>
      <c r="E299" s="468"/>
      <c r="F299" s="468"/>
      <c r="G299" s="468"/>
      <c r="H299" s="469"/>
      <c r="I299" s="490"/>
      <c r="J299" s="491"/>
      <c r="K299" s="491"/>
      <c r="L299" s="491"/>
      <c r="M299" s="491"/>
      <c r="N299" s="491"/>
      <c r="O299" s="491"/>
      <c r="P299" s="491"/>
      <c r="Q299" s="491"/>
      <c r="R299" s="491"/>
      <c r="S299" s="491"/>
      <c r="T299" s="491"/>
      <c r="U299" s="491"/>
      <c r="V299" s="491"/>
      <c r="W299" s="491"/>
      <c r="X299" s="491"/>
      <c r="Y299" s="491"/>
      <c r="Z299" s="491"/>
      <c r="AA299" s="491"/>
      <c r="AB299" s="491"/>
      <c r="AC299" s="491"/>
      <c r="AD299" s="491"/>
      <c r="AE299" s="491"/>
      <c r="AF299" s="491"/>
      <c r="AG299" s="491"/>
      <c r="AH299" s="491"/>
      <c r="AI299" s="491"/>
      <c r="AJ299" s="491"/>
      <c r="AK299" s="491"/>
      <c r="AL299" s="491"/>
      <c r="AM299" s="491"/>
      <c r="AN299" s="491"/>
      <c r="AO299" s="491"/>
      <c r="AP299" s="491"/>
      <c r="AQ299" s="491"/>
      <c r="AR299" s="492"/>
      <c r="AS299" s="518"/>
      <c r="AT299" s="515"/>
      <c r="AU299" s="311"/>
    </row>
    <row r="300" spans="4:47" ht="14.1" customHeight="1" x14ac:dyDescent="0.2">
      <c r="D300" s="467"/>
      <c r="E300" s="468"/>
      <c r="F300" s="468"/>
      <c r="G300" s="468"/>
      <c r="H300" s="469"/>
      <c r="I300" s="493"/>
      <c r="J300" s="494"/>
      <c r="K300" s="494"/>
      <c r="L300" s="494"/>
      <c r="M300" s="494"/>
      <c r="N300" s="494"/>
      <c r="O300" s="494"/>
      <c r="P300" s="494"/>
      <c r="Q300" s="494"/>
      <c r="R300" s="494"/>
      <c r="S300" s="494"/>
      <c r="T300" s="494"/>
      <c r="U300" s="494"/>
      <c r="V300" s="494"/>
      <c r="W300" s="494"/>
      <c r="X300" s="494"/>
      <c r="Y300" s="494"/>
      <c r="Z300" s="494"/>
      <c r="AA300" s="494"/>
      <c r="AB300" s="494"/>
      <c r="AC300" s="494"/>
      <c r="AD300" s="494"/>
      <c r="AE300" s="494"/>
      <c r="AF300" s="494"/>
      <c r="AG300" s="494"/>
      <c r="AH300" s="494"/>
      <c r="AI300" s="494"/>
      <c r="AJ300" s="494"/>
      <c r="AK300" s="494"/>
      <c r="AL300" s="494"/>
      <c r="AM300" s="494"/>
      <c r="AN300" s="494"/>
      <c r="AO300" s="494"/>
      <c r="AP300" s="494"/>
      <c r="AQ300" s="494"/>
      <c r="AR300" s="495"/>
      <c r="AS300" s="518"/>
      <c r="AT300" s="516"/>
      <c r="AU300" s="311"/>
    </row>
    <row r="301" spans="4:47" ht="14.1" customHeight="1" x14ac:dyDescent="0.2">
      <c r="D301" s="467"/>
      <c r="E301" s="468"/>
      <c r="F301" s="468"/>
      <c r="G301" s="468"/>
      <c r="H301" s="469"/>
      <c r="I301" s="493"/>
      <c r="J301" s="494"/>
      <c r="K301" s="494"/>
      <c r="L301" s="494"/>
      <c r="M301" s="494"/>
      <c r="N301" s="494"/>
      <c r="O301" s="494"/>
      <c r="P301" s="494"/>
      <c r="Q301" s="494"/>
      <c r="R301" s="494"/>
      <c r="S301" s="494"/>
      <c r="T301" s="494"/>
      <c r="U301" s="494"/>
      <c r="V301" s="494"/>
      <c r="W301" s="494"/>
      <c r="X301" s="494"/>
      <c r="Y301" s="494"/>
      <c r="Z301" s="494"/>
      <c r="AA301" s="494"/>
      <c r="AB301" s="494"/>
      <c r="AC301" s="494"/>
      <c r="AD301" s="494"/>
      <c r="AE301" s="494"/>
      <c r="AF301" s="494"/>
      <c r="AG301" s="494"/>
      <c r="AH301" s="494"/>
      <c r="AI301" s="494"/>
      <c r="AJ301" s="494"/>
      <c r="AK301" s="494"/>
      <c r="AL301" s="494"/>
      <c r="AM301" s="494"/>
      <c r="AN301" s="494"/>
      <c r="AO301" s="494"/>
      <c r="AP301" s="494"/>
      <c r="AQ301" s="494"/>
      <c r="AR301" s="495"/>
      <c r="AS301" s="518"/>
      <c r="AT301" s="516"/>
      <c r="AU301" s="311"/>
    </row>
    <row r="302" spans="4:47" ht="14.1" customHeight="1" x14ac:dyDescent="0.2">
      <c r="D302" s="467"/>
      <c r="E302" s="468"/>
      <c r="F302" s="468"/>
      <c r="G302" s="468"/>
      <c r="H302" s="469"/>
      <c r="I302" s="493"/>
      <c r="J302" s="494"/>
      <c r="K302" s="494"/>
      <c r="L302" s="494"/>
      <c r="M302" s="494"/>
      <c r="N302" s="494"/>
      <c r="O302" s="494"/>
      <c r="P302" s="494"/>
      <c r="Q302" s="494"/>
      <c r="R302" s="494"/>
      <c r="S302" s="494"/>
      <c r="T302" s="494"/>
      <c r="U302" s="494"/>
      <c r="V302" s="494"/>
      <c r="W302" s="494"/>
      <c r="X302" s="494"/>
      <c r="Y302" s="494"/>
      <c r="Z302" s="494"/>
      <c r="AA302" s="494"/>
      <c r="AB302" s="494"/>
      <c r="AC302" s="494"/>
      <c r="AD302" s="494"/>
      <c r="AE302" s="494"/>
      <c r="AF302" s="494"/>
      <c r="AG302" s="494"/>
      <c r="AH302" s="494"/>
      <c r="AI302" s="494"/>
      <c r="AJ302" s="494"/>
      <c r="AK302" s="494"/>
      <c r="AL302" s="494"/>
      <c r="AM302" s="494"/>
      <c r="AN302" s="494"/>
      <c r="AO302" s="494"/>
      <c r="AP302" s="494"/>
      <c r="AQ302" s="494"/>
      <c r="AR302" s="495"/>
      <c r="AS302" s="518"/>
      <c r="AT302" s="516"/>
      <c r="AU302" s="311"/>
    </row>
    <row r="303" spans="4:47" ht="14.1" customHeight="1" x14ac:dyDescent="0.2">
      <c r="D303" s="467"/>
      <c r="E303" s="468"/>
      <c r="F303" s="468"/>
      <c r="G303" s="468"/>
      <c r="H303" s="469"/>
      <c r="I303" s="493"/>
      <c r="J303" s="494"/>
      <c r="K303" s="494"/>
      <c r="L303" s="494"/>
      <c r="M303" s="494"/>
      <c r="N303" s="494"/>
      <c r="O303" s="494"/>
      <c r="P303" s="494"/>
      <c r="Q303" s="494"/>
      <c r="R303" s="494"/>
      <c r="S303" s="494"/>
      <c r="T303" s="494"/>
      <c r="U303" s="494"/>
      <c r="V303" s="494"/>
      <c r="W303" s="494"/>
      <c r="X303" s="494"/>
      <c r="Y303" s="494"/>
      <c r="Z303" s="494"/>
      <c r="AA303" s="494"/>
      <c r="AB303" s="494"/>
      <c r="AC303" s="494"/>
      <c r="AD303" s="494"/>
      <c r="AE303" s="494"/>
      <c r="AF303" s="494"/>
      <c r="AG303" s="494"/>
      <c r="AH303" s="494"/>
      <c r="AI303" s="494"/>
      <c r="AJ303" s="494"/>
      <c r="AK303" s="494"/>
      <c r="AL303" s="494"/>
      <c r="AM303" s="494"/>
      <c r="AN303" s="494"/>
      <c r="AO303" s="494"/>
      <c r="AP303" s="494"/>
      <c r="AQ303" s="494"/>
      <c r="AR303" s="495"/>
      <c r="AS303" s="518"/>
      <c r="AT303" s="516"/>
      <c r="AU303" s="311"/>
    </row>
    <row r="304" spans="4:47" ht="14.1" customHeight="1" x14ac:dyDescent="0.2">
      <c r="D304" s="467"/>
      <c r="E304" s="468"/>
      <c r="F304" s="468"/>
      <c r="G304" s="468"/>
      <c r="H304" s="469"/>
      <c r="I304" s="493"/>
      <c r="J304" s="494"/>
      <c r="K304" s="494"/>
      <c r="L304" s="494"/>
      <c r="M304" s="494"/>
      <c r="N304" s="494"/>
      <c r="O304" s="494"/>
      <c r="P304" s="494"/>
      <c r="Q304" s="494"/>
      <c r="R304" s="494"/>
      <c r="S304" s="494"/>
      <c r="T304" s="494"/>
      <c r="U304" s="494"/>
      <c r="V304" s="494"/>
      <c r="W304" s="494"/>
      <c r="X304" s="494"/>
      <c r="Y304" s="494"/>
      <c r="Z304" s="494"/>
      <c r="AA304" s="494"/>
      <c r="AB304" s="494"/>
      <c r="AC304" s="494"/>
      <c r="AD304" s="494"/>
      <c r="AE304" s="494"/>
      <c r="AF304" s="494"/>
      <c r="AG304" s="494"/>
      <c r="AH304" s="494"/>
      <c r="AI304" s="494"/>
      <c r="AJ304" s="494"/>
      <c r="AK304" s="494"/>
      <c r="AL304" s="494"/>
      <c r="AM304" s="494"/>
      <c r="AN304" s="494"/>
      <c r="AO304" s="494"/>
      <c r="AP304" s="494"/>
      <c r="AQ304" s="494"/>
      <c r="AR304" s="495"/>
      <c r="AS304" s="518"/>
      <c r="AT304" s="516"/>
      <c r="AU304" s="311"/>
    </row>
    <row r="305" spans="4:52" ht="14.1" customHeight="1" x14ac:dyDescent="0.2">
      <c r="D305" s="467"/>
      <c r="E305" s="468"/>
      <c r="F305" s="468"/>
      <c r="G305" s="468"/>
      <c r="H305" s="469"/>
      <c r="I305" s="496"/>
      <c r="J305" s="497"/>
      <c r="K305" s="497"/>
      <c r="L305" s="497"/>
      <c r="M305" s="497"/>
      <c r="N305" s="497"/>
      <c r="O305" s="497"/>
      <c r="P305" s="497"/>
      <c r="Q305" s="497"/>
      <c r="R305" s="497"/>
      <c r="S305" s="497"/>
      <c r="T305" s="497"/>
      <c r="U305" s="497"/>
      <c r="V305" s="497"/>
      <c r="W305" s="497"/>
      <c r="X305" s="497"/>
      <c r="Y305" s="497"/>
      <c r="Z305" s="497"/>
      <c r="AA305" s="497"/>
      <c r="AB305" s="497"/>
      <c r="AC305" s="497"/>
      <c r="AD305" s="497"/>
      <c r="AE305" s="497"/>
      <c r="AF305" s="497"/>
      <c r="AG305" s="497"/>
      <c r="AH305" s="497"/>
      <c r="AI305" s="497"/>
      <c r="AJ305" s="497"/>
      <c r="AK305" s="497"/>
      <c r="AL305" s="497"/>
      <c r="AM305" s="497"/>
      <c r="AN305" s="497"/>
      <c r="AO305" s="497"/>
      <c r="AP305" s="497"/>
      <c r="AQ305" s="497"/>
      <c r="AR305" s="498"/>
      <c r="AS305" s="518"/>
      <c r="AT305" s="517"/>
      <c r="AU305" s="311"/>
      <c r="AV305" s="140">
        <f>LEN(I299)</f>
        <v>0</v>
      </c>
      <c r="AW305" s="140" t="s">
        <v>64</v>
      </c>
      <c r="AX305" s="141">
        <v>700</v>
      </c>
      <c r="AY305" s="140" t="s">
        <v>63</v>
      </c>
      <c r="AZ305" s="3" t="str">
        <f>IF(AV305&gt;AX305,"FIGYELEM! Tartsa be a megjelölt karakterszámot!","-")</f>
        <v>-</v>
      </c>
    </row>
    <row r="306" spans="4:52" ht="26.1" customHeight="1" x14ac:dyDescent="0.2">
      <c r="D306" s="467"/>
      <c r="E306" s="468"/>
      <c r="F306" s="468"/>
      <c r="G306" s="468"/>
      <c r="H306" s="469"/>
      <c r="I306" s="486" t="s">
        <v>8</v>
      </c>
      <c r="J306" s="499"/>
      <c r="K306" s="499"/>
      <c r="L306" s="499"/>
      <c r="M306" s="499"/>
      <c r="N306" s="499"/>
      <c r="O306" s="499"/>
      <c r="P306" s="499"/>
      <c r="Q306" s="499"/>
      <c r="R306" s="499"/>
      <c r="S306" s="499"/>
      <c r="T306" s="499"/>
      <c r="U306" s="499"/>
      <c r="V306" s="499"/>
      <c r="W306" s="499"/>
      <c r="X306" s="499"/>
      <c r="Y306" s="443"/>
      <c r="Z306" s="500"/>
      <c r="AA306" s="500"/>
      <c r="AB306" s="500"/>
      <c r="AC306" s="500"/>
      <c r="AD306" s="500"/>
      <c r="AE306" s="500"/>
      <c r="AF306" s="500"/>
      <c r="AG306" s="500"/>
      <c r="AH306" s="500"/>
      <c r="AI306" s="500"/>
      <c r="AJ306" s="500"/>
      <c r="AK306" s="500"/>
      <c r="AL306" s="500"/>
      <c r="AM306" s="500"/>
      <c r="AN306" s="500"/>
      <c r="AO306" s="500"/>
      <c r="AP306" s="500"/>
      <c r="AQ306" s="500"/>
      <c r="AR306" s="501"/>
      <c r="AS306" s="147">
        <f t="shared" ref="AS306:AS311" si="27">IF(Y306=BM54,1,0)</f>
        <v>0</v>
      </c>
      <c r="AT306" s="143"/>
      <c r="AU306" s="322"/>
      <c r="AZ306" s="3" t="str">
        <f t="shared" ref="AZ306:AZ311" si="28">IF(Y306=BM54,"FIGYELEM! Fejtse ki A részt vevő diákok tevékenységének bemutatása c. mezőben és csatoljon fényképet a tevékenységről!","-")</f>
        <v>-</v>
      </c>
    </row>
    <row r="307" spans="4:52" ht="26.1" customHeight="1" x14ac:dyDescent="0.2">
      <c r="D307" s="467"/>
      <c r="E307" s="468"/>
      <c r="F307" s="468"/>
      <c r="G307" s="468"/>
      <c r="H307" s="469"/>
      <c r="I307" s="486" t="s">
        <v>9</v>
      </c>
      <c r="J307" s="486"/>
      <c r="K307" s="486"/>
      <c r="L307" s="486"/>
      <c r="M307" s="486"/>
      <c r="N307" s="486"/>
      <c r="O307" s="486"/>
      <c r="P307" s="486"/>
      <c r="Q307" s="486"/>
      <c r="R307" s="486"/>
      <c r="S307" s="486"/>
      <c r="T307" s="486"/>
      <c r="U307" s="486"/>
      <c r="V307" s="486"/>
      <c r="W307" s="486"/>
      <c r="X307" s="486"/>
      <c r="Y307" s="442"/>
      <c r="Z307" s="443"/>
      <c r="AA307" s="443"/>
      <c r="AB307" s="443"/>
      <c r="AC307" s="443"/>
      <c r="AD307" s="443"/>
      <c r="AE307" s="443"/>
      <c r="AF307" s="443"/>
      <c r="AG307" s="443"/>
      <c r="AH307" s="443"/>
      <c r="AI307" s="443"/>
      <c r="AJ307" s="443"/>
      <c r="AK307" s="443"/>
      <c r="AL307" s="443"/>
      <c r="AM307" s="443"/>
      <c r="AN307" s="443"/>
      <c r="AO307" s="443"/>
      <c r="AP307" s="443"/>
      <c r="AQ307" s="443"/>
      <c r="AR307" s="444"/>
      <c r="AS307" s="147">
        <f t="shared" si="27"/>
        <v>0</v>
      </c>
      <c r="AT307" s="143"/>
      <c r="AU307" s="322"/>
      <c r="AZ307" s="3" t="str">
        <f t="shared" si="28"/>
        <v>-</v>
      </c>
    </row>
    <row r="308" spans="4:52" ht="26.1" customHeight="1" x14ac:dyDescent="0.2">
      <c r="D308" s="467"/>
      <c r="E308" s="468"/>
      <c r="F308" s="468"/>
      <c r="G308" s="468"/>
      <c r="H308" s="469"/>
      <c r="I308" s="486" t="s">
        <v>10</v>
      </c>
      <c r="J308" s="486"/>
      <c r="K308" s="486"/>
      <c r="L308" s="486"/>
      <c r="M308" s="486"/>
      <c r="N308" s="486"/>
      <c r="O308" s="486"/>
      <c r="P308" s="486"/>
      <c r="Q308" s="486"/>
      <c r="R308" s="486"/>
      <c r="S308" s="486"/>
      <c r="T308" s="486"/>
      <c r="U308" s="486"/>
      <c r="V308" s="486"/>
      <c r="W308" s="486"/>
      <c r="X308" s="486"/>
      <c r="Y308" s="442"/>
      <c r="Z308" s="443"/>
      <c r="AA308" s="443"/>
      <c r="AB308" s="443"/>
      <c r="AC308" s="443"/>
      <c r="AD308" s="443"/>
      <c r="AE308" s="443"/>
      <c r="AF308" s="443"/>
      <c r="AG308" s="443"/>
      <c r="AH308" s="443"/>
      <c r="AI308" s="443"/>
      <c r="AJ308" s="443"/>
      <c r="AK308" s="443"/>
      <c r="AL308" s="443"/>
      <c r="AM308" s="443"/>
      <c r="AN308" s="443"/>
      <c r="AO308" s="443"/>
      <c r="AP308" s="443"/>
      <c r="AQ308" s="443"/>
      <c r="AR308" s="444"/>
      <c r="AS308" s="147">
        <f t="shared" si="27"/>
        <v>0</v>
      </c>
      <c r="AT308" s="143"/>
      <c r="AU308" s="322"/>
      <c r="AZ308" s="3" t="str">
        <f t="shared" si="28"/>
        <v>-</v>
      </c>
    </row>
    <row r="309" spans="4:52" ht="26.1" customHeight="1" x14ac:dyDescent="0.2">
      <c r="D309" s="467"/>
      <c r="E309" s="468"/>
      <c r="F309" s="468"/>
      <c r="G309" s="468"/>
      <c r="H309" s="469"/>
      <c r="I309" s="486" t="s">
        <v>12</v>
      </c>
      <c r="J309" s="486"/>
      <c r="K309" s="486"/>
      <c r="L309" s="486"/>
      <c r="M309" s="486"/>
      <c r="N309" s="486"/>
      <c r="O309" s="486"/>
      <c r="P309" s="486"/>
      <c r="Q309" s="486"/>
      <c r="R309" s="486"/>
      <c r="S309" s="486"/>
      <c r="T309" s="486"/>
      <c r="U309" s="486"/>
      <c r="V309" s="486"/>
      <c r="W309" s="486"/>
      <c r="X309" s="486"/>
      <c r="Y309" s="442"/>
      <c r="Z309" s="443"/>
      <c r="AA309" s="443"/>
      <c r="AB309" s="443"/>
      <c r="AC309" s="443"/>
      <c r="AD309" s="443"/>
      <c r="AE309" s="443"/>
      <c r="AF309" s="443"/>
      <c r="AG309" s="443"/>
      <c r="AH309" s="443"/>
      <c r="AI309" s="443"/>
      <c r="AJ309" s="443"/>
      <c r="AK309" s="443"/>
      <c r="AL309" s="443"/>
      <c r="AM309" s="443"/>
      <c r="AN309" s="443"/>
      <c r="AO309" s="443"/>
      <c r="AP309" s="443"/>
      <c r="AQ309" s="443"/>
      <c r="AR309" s="444"/>
      <c r="AS309" s="147">
        <f t="shared" si="27"/>
        <v>0</v>
      </c>
      <c r="AT309" s="143"/>
      <c r="AU309" s="322"/>
      <c r="AZ309" s="3" t="str">
        <f t="shared" si="28"/>
        <v>-</v>
      </c>
    </row>
    <row r="310" spans="4:52" ht="26.1" customHeight="1" x14ac:dyDescent="0.2">
      <c r="D310" s="467"/>
      <c r="E310" s="468"/>
      <c r="F310" s="468"/>
      <c r="G310" s="468"/>
      <c r="H310" s="469"/>
      <c r="I310" s="486" t="s">
        <v>734</v>
      </c>
      <c r="J310" s="486"/>
      <c r="K310" s="486"/>
      <c r="L310" s="486"/>
      <c r="M310" s="486"/>
      <c r="N310" s="486"/>
      <c r="O310" s="486"/>
      <c r="P310" s="486"/>
      <c r="Q310" s="486"/>
      <c r="R310" s="486"/>
      <c r="S310" s="486"/>
      <c r="T310" s="486"/>
      <c r="U310" s="486"/>
      <c r="V310" s="486"/>
      <c r="W310" s="486"/>
      <c r="X310" s="486"/>
      <c r="Y310" s="442"/>
      <c r="Z310" s="443"/>
      <c r="AA310" s="443"/>
      <c r="AB310" s="443"/>
      <c r="AC310" s="443"/>
      <c r="AD310" s="443"/>
      <c r="AE310" s="443"/>
      <c r="AF310" s="443"/>
      <c r="AG310" s="443"/>
      <c r="AH310" s="443"/>
      <c r="AI310" s="443"/>
      <c r="AJ310" s="443"/>
      <c r="AK310" s="443"/>
      <c r="AL310" s="443"/>
      <c r="AM310" s="443"/>
      <c r="AN310" s="443"/>
      <c r="AO310" s="443"/>
      <c r="AP310" s="443"/>
      <c r="AQ310" s="443"/>
      <c r="AR310" s="444"/>
      <c r="AS310" s="147">
        <f t="shared" si="27"/>
        <v>0</v>
      </c>
      <c r="AT310" s="143"/>
      <c r="AU310" s="322"/>
      <c r="AZ310" s="3" t="str">
        <f t="shared" si="28"/>
        <v>-</v>
      </c>
    </row>
    <row r="311" spans="4:52" ht="26.1" customHeight="1" x14ac:dyDescent="0.2">
      <c r="D311" s="467"/>
      <c r="E311" s="468"/>
      <c r="F311" s="468"/>
      <c r="G311" s="468"/>
      <c r="H311" s="469"/>
      <c r="I311" s="486" t="s">
        <v>11</v>
      </c>
      <c r="J311" s="486"/>
      <c r="K311" s="486"/>
      <c r="L311" s="486"/>
      <c r="M311" s="486"/>
      <c r="N311" s="486"/>
      <c r="O311" s="486"/>
      <c r="P311" s="486"/>
      <c r="Q311" s="486"/>
      <c r="R311" s="486"/>
      <c r="S311" s="486"/>
      <c r="T311" s="486"/>
      <c r="U311" s="486"/>
      <c r="V311" s="486"/>
      <c r="W311" s="486"/>
      <c r="X311" s="486"/>
      <c r="Y311" s="442"/>
      <c r="Z311" s="443"/>
      <c r="AA311" s="443"/>
      <c r="AB311" s="443"/>
      <c r="AC311" s="443"/>
      <c r="AD311" s="443"/>
      <c r="AE311" s="443"/>
      <c r="AF311" s="443"/>
      <c r="AG311" s="443"/>
      <c r="AH311" s="443"/>
      <c r="AI311" s="443"/>
      <c r="AJ311" s="443"/>
      <c r="AK311" s="443"/>
      <c r="AL311" s="443"/>
      <c r="AM311" s="443"/>
      <c r="AN311" s="443"/>
      <c r="AO311" s="443"/>
      <c r="AP311" s="443"/>
      <c r="AQ311" s="443"/>
      <c r="AR311" s="444"/>
      <c r="AS311" s="147">
        <f t="shared" si="27"/>
        <v>0</v>
      </c>
      <c r="AT311" s="143"/>
      <c r="AU311" s="322"/>
      <c r="AZ311" s="3" t="str">
        <f t="shared" si="28"/>
        <v>-</v>
      </c>
    </row>
    <row r="312" spans="4:52" ht="69.95" customHeight="1" x14ac:dyDescent="0.2">
      <c r="D312" s="467"/>
      <c r="E312" s="468"/>
      <c r="F312" s="468"/>
      <c r="G312" s="468"/>
      <c r="H312" s="469"/>
      <c r="I312" s="459" t="s">
        <v>871</v>
      </c>
      <c r="J312" s="460"/>
      <c r="K312" s="460"/>
      <c r="L312" s="460"/>
      <c r="M312" s="460"/>
      <c r="N312" s="460"/>
      <c r="O312" s="460"/>
      <c r="P312" s="460"/>
      <c r="Q312" s="460"/>
      <c r="R312" s="460"/>
      <c r="S312" s="460"/>
      <c r="T312" s="460"/>
      <c r="U312" s="460"/>
      <c r="V312" s="460"/>
      <c r="W312" s="460"/>
      <c r="X312" s="460"/>
      <c r="Y312" s="460"/>
      <c r="Z312" s="460"/>
      <c r="AA312" s="460"/>
      <c r="AB312" s="460"/>
      <c r="AC312" s="460"/>
      <c r="AD312" s="460"/>
      <c r="AE312" s="460"/>
      <c r="AF312" s="460"/>
      <c r="AG312" s="460"/>
      <c r="AH312" s="460"/>
      <c r="AI312" s="460"/>
      <c r="AJ312" s="460"/>
      <c r="AK312" s="460"/>
      <c r="AL312" s="460"/>
      <c r="AM312" s="460"/>
      <c r="AN312" s="460"/>
      <c r="AO312" s="460"/>
      <c r="AP312" s="460"/>
      <c r="AQ312" s="460"/>
      <c r="AR312" s="461"/>
      <c r="AS312" s="322"/>
      <c r="AT312" s="322"/>
      <c r="AU312" s="322"/>
    </row>
    <row r="313" spans="4:52" ht="14.1" customHeight="1" x14ac:dyDescent="0.2">
      <c r="D313" s="467"/>
      <c r="E313" s="468"/>
      <c r="F313" s="468"/>
      <c r="G313" s="468"/>
      <c r="H313" s="469"/>
      <c r="I313" s="111"/>
      <c r="J313" s="407" t="s">
        <v>132</v>
      </c>
      <c r="K313" s="407"/>
      <c r="L313" s="407"/>
      <c r="M313" s="407"/>
      <c r="N313" s="407"/>
      <c r="O313" s="407"/>
      <c r="P313" s="407"/>
      <c r="Q313" s="407"/>
      <c r="R313" s="410" t="s">
        <v>134</v>
      </c>
      <c r="S313" s="376"/>
      <c r="T313" s="376"/>
      <c r="U313" s="376"/>
      <c r="V313" s="376"/>
      <c r="W313" s="377"/>
      <c r="X313" s="120"/>
      <c r="Y313" s="410" t="s">
        <v>133</v>
      </c>
      <c r="Z313" s="376"/>
      <c r="AA313" s="376"/>
      <c r="AB313" s="376"/>
      <c r="AC313" s="376"/>
      <c r="AD313" s="376"/>
      <c r="AE313" s="376"/>
      <c r="AF313" s="376"/>
      <c r="AG313" s="376"/>
      <c r="AH313" s="376"/>
      <c r="AI313" s="376"/>
      <c r="AJ313" s="376"/>
      <c r="AK313" s="376"/>
      <c r="AL313" s="376"/>
      <c r="AM313" s="376"/>
      <c r="AN313" s="376"/>
      <c r="AO313" s="376"/>
      <c r="AP313" s="376"/>
      <c r="AQ313" s="376"/>
      <c r="AR313" s="377"/>
      <c r="AS313" s="322" t="s">
        <v>815</v>
      </c>
      <c r="AT313" s="322"/>
      <c r="AU313" s="322"/>
    </row>
    <row r="314" spans="4:52" ht="14.1" customHeight="1" x14ac:dyDescent="0.2">
      <c r="D314" s="467"/>
      <c r="E314" s="468"/>
      <c r="F314" s="468"/>
      <c r="G314" s="468"/>
      <c r="H314" s="469"/>
      <c r="I314" s="111" t="s">
        <v>748</v>
      </c>
      <c r="J314" s="408" t="str">
        <f>CONCATENATE('2.'!$D$8,'2.'!$I$8,'2.'!$J$8,"-")</f>
        <v>HAT-14-01-0380-</v>
      </c>
      <c r="K314" s="408"/>
      <c r="L314" s="408"/>
      <c r="M314" s="408"/>
      <c r="N314" s="408"/>
      <c r="O314" s="408"/>
      <c r="P314" s="408"/>
      <c r="Q314" s="408"/>
      <c r="R314" s="428"/>
      <c r="S314" s="429"/>
      <c r="T314" s="429"/>
      <c r="U314" s="429"/>
      <c r="V314" s="429"/>
      <c r="W314" s="473"/>
      <c r="X314" s="109" t="s">
        <v>129</v>
      </c>
      <c r="Y314" s="462"/>
      <c r="Z314" s="462"/>
      <c r="AA314" s="462"/>
      <c r="AB314" s="462"/>
      <c r="AC314" s="462"/>
      <c r="AD314" s="462"/>
      <c r="AE314" s="462"/>
      <c r="AF314" s="462"/>
      <c r="AG314" s="462"/>
      <c r="AH314" s="462"/>
      <c r="AI314" s="462"/>
      <c r="AJ314" s="462"/>
      <c r="AK314" s="462"/>
      <c r="AL314" s="462"/>
      <c r="AM314" s="462"/>
      <c r="AN314" s="462"/>
      <c r="AO314" s="462"/>
      <c r="AP314" s="462"/>
      <c r="AQ314" s="462"/>
      <c r="AR314" s="463"/>
      <c r="AS314" s="147">
        <f>IF(R314&gt;0,1,0)</f>
        <v>0</v>
      </c>
      <c r="AT314" s="321"/>
      <c r="AU314" s="322"/>
    </row>
    <row r="315" spans="4:52" ht="14.1" customHeight="1" x14ac:dyDescent="0.2">
      <c r="D315" s="467"/>
      <c r="E315" s="468"/>
      <c r="F315" s="468"/>
      <c r="G315" s="468"/>
      <c r="H315" s="469"/>
      <c r="I315" s="111" t="s">
        <v>749</v>
      </c>
      <c r="J315" s="408" t="str">
        <f>CONCATENATE('2.'!$D$8,'2.'!$I$8,'2.'!$J$8,"-")</f>
        <v>HAT-14-01-0380-</v>
      </c>
      <c r="K315" s="408"/>
      <c r="L315" s="408"/>
      <c r="M315" s="408"/>
      <c r="N315" s="408"/>
      <c r="O315" s="408"/>
      <c r="P315" s="408"/>
      <c r="Q315" s="408"/>
      <c r="R315" s="428"/>
      <c r="S315" s="429"/>
      <c r="T315" s="429"/>
      <c r="U315" s="429"/>
      <c r="V315" s="429"/>
      <c r="W315" s="473"/>
      <c r="X315" s="109" t="s">
        <v>129</v>
      </c>
      <c r="Y315" s="462"/>
      <c r="Z315" s="462"/>
      <c r="AA315" s="462"/>
      <c r="AB315" s="462"/>
      <c r="AC315" s="462"/>
      <c r="AD315" s="462"/>
      <c r="AE315" s="462"/>
      <c r="AF315" s="462"/>
      <c r="AG315" s="462"/>
      <c r="AH315" s="462"/>
      <c r="AI315" s="462"/>
      <c r="AJ315" s="462"/>
      <c r="AK315" s="462"/>
      <c r="AL315" s="462"/>
      <c r="AM315" s="462"/>
      <c r="AN315" s="462"/>
      <c r="AO315" s="462"/>
      <c r="AP315" s="462"/>
      <c r="AQ315" s="462"/>
      <c r="AR315" s="463"/>
      <c r="AS315" s="147">
        <f t="shared" ref="AS315:AS320" si="29">IF(R315&gt;0,1,0)</f>
        <v>0</v>
      </c>
      <c r="AT315" s="321"/>
      <c r="AU315" s="322"/>
    </row>
    <row r="316" spans="4:52" ht="14.1" customHeight="1" x14ac:dyDescent="0.2">
      <c r="D316" s="467"/>
      <c r="E316" s="468"/>
      <c r="F316" s="468"/>
      <c r="G316" s="468"/>
      <c r="H316" s="469"/>
      <c r="I316" s="111" t="s">
        <v>750</v>
      </c>
      <c r="J316" s="408" t="str">
        <f>CONCATENATE('2.'!$D$8,'2.'!$I$8,'2.'!$J$8,"-")</f>
        <v>HAT-14-01-0380-</v>
      </c>
      <c r="K316" s="408"/>
      <c r="L316" s="408"/>
      <c r="M316" s="408"/>
      <c r="N316" s="408"/>
      <c r="O316" s="408"/>
      <c r="P316" s="408"/>
      <c r="Q316" s="408"/>
      <c r="R316" s="428"/>
      <c r="S316" s="429"/>
      <c r="T316" s="429"/>
      <c r="U316" s="429"/>
      <c r="V316" s="429"/>
      <c r="W316" s="473"/>
      <c r="X316" s="109" t="s">
        <v>129</v>
      </c>
      <c r="Y316" s="462"/>
      <c r="Z316" s="462"/>
      <c r="AA316" s="462"/>
      <c r="AB316" s="462"/>
      <c r="AC316" s="462"/>
      <c r="AD316" s="462"/>
      <c r="AE316" s="462"/>
      <c r="AF316" s="462"/>
      <c r="AG316" s="462"/>
      <c r="AH316" s="462"/>
      <c r="AI316" s="462"/>
      <c r="AJ316" s="462"/>
      <c r="AK316" s="462"/>
      <c r="AL316" s="462"/>
      <c r="AM316" s="462"/>
      <c r="AN316" s="462"/>
      <c r="AO316" s="462"/>
      <c r="AP316" s="462"/>
      <c r="AQ316" s="462"/>
      <c r="AR316" s="463"/>
      <c r="AS316" s="147">
        <f t="shared" si="29"/>
        <v>0</v>
      </c>
      <c r="AT316" s="321"/>
      <c r="AU316" s="322"/>
    </row>
    <row r="317" spans="4:52" ht="14.1" customHeight="1" x14ac:dyDescent="0.2">
      <c r="D317" s="467"/>
      <c r="E317" s="468"/>
      <c r="F317" s="468"/>
      <c r="G317" s="468"/>
      <c r="H317" s="469"/>
      <c r="I317" s="111" t="s">
        <v>751</v>
      </c>
      <c r="J317" s="408" t="str">
        <f>CONCATENATE('2.'!$D$8,'2.'!$I$8,'2.'!$J$8,"-")</f>
        <v>HAT-14-01-0380-</v>
      </c>
      <c r="K317" s="408"/>
      <c r="L317" s="408"/>
      <c r="M317" s="408"/>
      <c r="N317" s="408"/>
      <c r="O317" s="408"/>
      <c r="P317" s="408"/>
      <c r="Q317" s="408"/>
      <c r="R317" s="428"/>
      <c r="S317" s="429"/>
      <c r="T317" s="429"/>
      <c r="U317" s="429"/>
      <c r="V317" s="429"/>
      <c r="W317" s="473"/>
      <c r="X317" s="109" t="s">
        <v>129</v>
      </c>
      <c r="Y317" s="462"/>
      <c r="Z317" s="462"/>
      <c r="AA317" s="462"/>
      <c r="AB317" s="462"/>
      <c r="AC317" s="462"/>
      <c r="AD317" s="462"/>
      <c r="AE317" s="462"/>
      <c r="AF317" s="462"/>
      <c r="AG317" s="462"/>
      <c r="AH317" s="462"/>
      <c r="AI317" s="462"/>
      <c r="AJ317" s="462"/>
      <c r="AK317" s="462"/>
      <c r="AL317" s="462"/>
      <c r="AM317" s="462"/>
      <c r="AN317" s="462"/>
      <c r="AO317" s="462"/>
      <c r="AP317" s="462"/>
      <c r="AQ317" s="462"/>
      <c r="AR317" s="463"/>
      <c r="AS317" s="147">
        <f t="shared" si="29"/>
        <v>0</v>
      </c>
      <c r="AT317" s="321"/>
      <c r="AU317" s="322"/>
    </row>
    <row r="318" spans="4:52" ht="14.1" customHeight="1" x14ac:dyDescent="0.2">
      <c r="D318" s="467"/>
      <c r="E318" s="468"/>
      <c r="F318" s="468"/>
      <c r="G318" s="468"/>
      <c r="H318" s="469"/>
      <c r="I318" s="111" t="s">
        <v>752</v>
      </c>
      <c r="J318" s="408" t="str">
        <f>CONCATENATE('2.'!$D$8,'2.'!$I$8,'2.'!$J$8,"-")</f>
        <v>HAT-14-01-0380-</v>
      </c>
      <c r="K318" s="408"/>
      <c r="L318" s="408"/>
      <c r="M318" s="408"/>
      <c r="N318" s="408"/>
      <c r="O318" s="408"/>
      <c r="P318" s="408"/>
      <c r="Q318" s="408"/>
      <c r="R318" s="428"/>
      <c r="S318" s="429"/>
      <c r="T318" s="429"/>
      <c r="U318" s="429"/>
      <c r="V318" s="429"/>
      <c r="W318" s="473"/>
      <c r="X318" s="109" t="s">
        <v>129</v>
      </c>
      <c r="Y318" s="462"/>
      <c r="Z318" s="462"/>
      <c r="AA318" s="462"/>
      <c r="AB318" s="462"/>
      <c r="AC318" s="462"/>
      <c r="AD318" s="462"/>
      <c r="AE318" s="462"/>
      <c r="AF318" s="462"/>
      <c r="AG318" s="462"/>
      <c r="AH318" s="462"/>
      <c r="AI318" s="462"/>
      <c r="AJ318" s="462"/>
      <c r="AK318" s="462"/>
      <c r="AL318" s="462"/>
      <c r="AM318" s="462"/>
      <c r="AN318" s="462"/>
      <c r="AO318" s="462"/>
      <c r="AP318" s="462"/>
      <c r="AQ318" s="462"/>
      <c r="AR318" s="463"/>
      <c r="AS318" s="147">
        <f t="shared" si="29"/>
        <v>0</v>
      </c>
      <c r="AT318" s="321"/>
      <c r="AU318" s="322"/>
    </row>
    <row r="319" spans="4:52" ht="14.1" customHeight="1" x14ac:dyDescent="0.2">
      <c r="D319" s="467"/>
      <c r="E319" s="468"/>
      <c r="F319" s="468"/>
      <c r="G319" s="468"/>
      <c r="H319" s="469"/>
      <c r="I319" s="111" t="s">
        <v>753</v>
      </c>
      <c r="J319" s="408" t="str">
        <f>CONCATENATE('2.'!$D$8,'2.'!$I$8,'2.'!$J$8,"-")</f>
        <v>HAT-14-01-0380-</v>
      </c>
      <c r="K319" s="408"/>
      <c r="L319" s="408"/>
      <c r="M319" s="408"/>
      <c r="N319" s="408"/>
      <c r="O319" s="408"/>
      <c r="P319" s="408"/>
      <c r="Q319" s="408"/>
      <c r="R319" s="428"/>
      <c r="S319" s="429"/>
      <c r="T319" s="429"/>
      <c r="U319" s="429"/>
      <c r="V319" s="429"/>
      <c r="W319" s="473"/>
      <c r="X319" s="109" t="s">
        <v>129</v>
      </c>
      <c r="Y319" s="462"/>
      <c r="Z319" s="462"/>
      <c r="AA319" s="462"/>
      <c r="AB319" s="462"/>
      <c r="AC319" s="462"/>
      <c r="AD319" s="462"/>
      <c r="AE319" s="462"/>
      <c r="AF319" s="462"/>
      <c r="AG319" s="462"/>
      <c r="AH319" s="462"/>
      <c r="AI319" s="462"/>
      <c r="AJ319" s="462"/>
      <c r="AK319" s="462"/>
      <c r="AL319" s="462"/>
      <c r="AM319" s="462"/>
      <c r="AN319" s="462"/>
      <c r="AO319" s="462"/>
      <c r="AP319" s="462"/>
      <c r="AQ319" s="462"/>
      <c r="AR319" s="463"/>
      <c r="AS319" s="147">
        <f t="shared" si="29"/>
        <v>0</v>
      </c>
      <c r="AT319" s="321"/>
      <c r="AU319" s="322"/>
    </row>
    <row r="320" spans="4:52" ht="14.1" customHeight="1" x14ac:dyDescent="0.2">
      <c r="D320" s="470"/>
      <c r="E320" s="471"/>
      <c r="F320" s="471"/>
      <c r="G320" s="471"/>
      <c r="H320" s="472"/>
      <c r="I320" s="111" t="s">
        <v>754</v>
      </c>
      <c r="J320" s="408" t="str">
        <f>CONCATENATE('2.'!$D$8,'2.'!$I$8,'2.'!$J$8,"-")</f>
        <v>HAT-14-01-0380-</v>
      </c>
      <c r="K320" s="408"/>
      <c r="L320" s="408"/>
      <c r="M320" s="408"/>
      <c r="N320" s="408"/>
      <c r="O320" s="408"/>
      <c r="P320" s="408"/>
      <c r="Q320" s="408"/>
      <c r="R320" s="428"/>
      <c r="S320" s="429"/>
      <c r="T320" s="429"/>
      <c r="U320" s="429"/>
      <c r="V320" s="429"/>
      <c r="W320" s="473"/>
      <c r="X320" s="109" t="s">
        <v>129</v>
      </c>
      <c r="Y320" s="462"/>
      <c r="Z320" s="462"/>
      <c r="AA320" s="462"/>
      <c r="AB320" s="462"/>
      <c r="AC320" s="462"/>
      <c r="AD320" s="462"/>
      <c r="AE320" s="462"/>
      <c r="AF320" s="462"/>
      <c r="AG320" s="462"/>
      <c r="AH320" s="462"/>
      <c r="AI320" s="462"/>
      <c r="AJ320" s="462"/>
      <c r="AK320" s="462"/>
      <c r="AL320" s="462"/>
      <c r="AM320" s="462"/>
      <c r="AN320" s="462"/>
      <c r="AO320" s="462"/>
      <c r="AP320" s="462"/>
      <c r="AQ320" s="462"/>
      <c r="AR320" s="463"/>
      <c r="AS320" s="147">
        <f t="shared" si="29"/>
        <v>0</v>
      </c>
      <c r="AT320" s="321"/>
      <c r="AU320" s="322"/>
    </row>
    <row r="321" spans="4:52" ht="14.1" customHeight="1" x14ac:dyDescent="0.2">
      <c r="D321" s="464" t="s">
        <v>74</v>
      </c>
      <c r="E321" s="465"/>
      <c r="F321" s="465"/>
      <c r="G321" s="465"/>
      <c r="H321" s="466"/>
      <c r="I321" s="487" t="s">
        <v>791</v>
      </c>
      <c r="J321" s="488"/>
      <c r="K321" s="488"/>
      <c r="L321" s="488"/>
      <c r="M321" s="488"/>
      <c r="N321" s="488"/>
      <c r="O321" s="488"/>
      <c r="P321" s="488"/>
      <c r="Q321" s="488"/>
      <c r="R321" s="488"/>
      <c r="S321" s="488"/>
      <c r="T321" s="488"/>
      <c r="U321" s="488"/>
      <c r="V321" s="488"/>
      <c r="W321" s="488"/>
      <c r="X321" s="488"/>
      <c r="Y321" s="488"/>
      <c r="Z321" s="488"/>
      <c r="AA321" s="488"/>
      <c r="AB321" s="488"/>
      <c r="AC321" s="488"/>
      <c r="AD321" s="488"/>
      <c r="AE321" s="488"/>
      <c r="AF321" s="488"/>
      <c r="AG321" s="488"/>
      <c r="AH321" s="488"/>
      <c r="AI321" s="488"/>
      <c r="AJ321" s="488"/>
      <c r="AK321" s="488"/>
      <c r="AL321" s="488"/>
      <c r="AM321" s="488"/>
      <c r="AN321" s="488"/>
      <c r="AO321" s="488"/>
      <c r="AP321" s="488"/>
      <c r="AQ321" s="488"/>
      <c r="AR321" s="489"/>
      <c r="AS321" s="319">
        <f>SUM(AS314:AS320)</f>
        <v>0</v>
      </c>
      <c r="AT321" s="319"/>
      <c r="AU321" s="319"/>
    </row>
    <row r="322" spans="4:52" ht="14.1" customHeight="1" x14ac:dyDescent="0.2">
      <c r="D322" s="467"/>
      <c r="E322" s="468"/>
      <c r="F322" s="468"/>
      <c r="G322" s="468"/>
      <c r="H322" s="469"/>
      <c r="I322" s="442"/>
      <c r="J322" s="443"/>
      <c r="K322" s="443"/>
      <c r="L322" s="443"/>
      <c r="M322" s="443"/>
      <c r="N322" s="443"/>
      <c r="O322" s="443"/>
      <c r="P322" s="443"/>
      <c r="Q322" s="443"/>
      <c r="R322" s="443"/>
      <c r="S322" s="443"/>
      <c r="T322" s="443"/>
      <c r="U322" s="443"/>
      <c r="V322" s="443"/>
      <c r="W322" s="443"/>
      <c r="X322" s="443"/>
      <c r="Y322" s="443"/>
      <c r="Z322" s="443"/>
      <c r="AA322" s="443"/>
      <c r="AB322" s="443"/>
      <c r="AC322" s="443"/>
      <c r="AD322" s="443"/>
      <c r="AE322" s="443"/>
      <c r="AF322" s="443"/>
      <c r="AG322" s="443"/>
      <c r="AH322" s="443"/>
      <c r="AI322" s="443"/>
      <c r="AJ322" s="443"/>
      <c r="AK322" s="443"/>
      <c r="AL322" s="443"/>
      <c r="AM322" s="443"/>
      <c r="AN322" s="443"/>
      <c r="AO322" s="443"/>
      <c r="AP322" s="443"/>
      <c r="AQ322" s="443"/>
      <c r="AR322" s="444"/>
      <c r="AS322" s="337"/>
      <c r="AT322" s="337"/>
      <c r="AU322" s="337"/>
    </row>
    <row r="323" spans="4:52" ht="14.1" customHeight="1" x14ac:dyDescent="0.2">
      <c r="D323" s="467"/>
      <c r="E323" s="468"/>
      <c r="F323" s="468"/>
      <c r="G323" s="468"/>
      <c r="H323" s="469"/>
      <c r="I323" s="483" t="s">
        <v>792</v>
      </c>
      <c r="J323" s="484"/>
      <c r="K323" s="484"/>
      <c r="L323" s="484"/>
      <c r="M323" s="484"/>
      <c r="N323" s="484"/>
      <c r="O323" s="484"/>
      <c r="P323" s="484"/>
      <c r="Q323" s="484"/>
      <c r="R323" s="484"/>
      <c r="S323" s="484"/>
      <c r="T323" s="484"/>
      <c r="U323" s="484"/>
      <c r="V323" s="484"/>
      <c r="W323" s="484"/>
      <c r="X323" s="484"/>
      <c r="Y323" s="484"/>
      <c r="Z323" s="484"/>
      <c r="AA323" s="484"/>
      <c r="AB323" s="484"/>
      <c r="AC323" s="484"/>
      <c r="AD323" s="484"/>
      <c r="AE323" s="484"/>
      <c r="AF323" s="484"/>
      <c r="AG323" s="484"/>
      <c r="AH323" s="484"/>
      <c r="AI323" s="484"/>
      <c r="AJ323" s="484"/>
      <c r="AK323" s="484"/>
      <c r="AL323" s="484"/>
      <c r="AM323" s="484"/>
      <c r="AN323" s="484"/>
      <c r="AO323" s="484"/>
      <c r="AP323" s="484"/>
      <c r="AQ323" s="484"/>
      <c r="AR323" s="485"/>
      <c r="AS323" s="154"/>
      <c r="AT323" s="154"/>
      <c r="AU323" s="154"/>
    </row>
    <row r="324" spans="4:52" ht="14.1" customHeight="1" x14ac:dyDescent="0.2">
      <c r="D324" s="467"/>
      <c r="E324" s="468"/>
      <c r="F324" s="468"/>
      <c r="G324" s="468"/>
      <c r="H324" s="469"/>
      <c r="I324" s="442"/>
      <c r="J324" s="443"/>
      <c r="K324" s="443"/>
      <c r="L324" s="443"/>
      <c r="M324" s="443"/>
      <c r="N324" s="443"/>
      <c r="O324" s="443"/>
      <c r="P324" s="443"/>
      <c r="Q324" s="443"/>
      <c r="R324" s="443"/>
      <c r="S324" s="443"/>
      <c r="T324" s="443"/>
      <c r="U324" s="443"/>
      <c r="V324" s="443"/>
      <c r="W324" s="443"/>
      <c r="X324" s="443"/>
      <c r="Y324" s="443"/>
      <c r="Z324" s="443"/>
      <c r="AA324" s="443"/>
      <c r="AB324" s="443"/>
      <c r="AC324" s="443"/>
      <c r="AD324" s="443"/>
      <c r="AE324" s="443"/>
      <c r="AF324" s="443"/>
      <c r="AG324" s="443"/>
      <c r="AH324" s="443"/>
      <c r="AI324" s="443"/>
      <c r="AJ324" s="443"/>
      <c r="AK324" s="443"/>
      <c r="AL324" s="443"/>
      <c r="AM324" s="443"/>
      <c r="AN324" s="443"/>
      <c r="AO324" s="443"/>
      <c r="AP324" s="443"/>
      <c r="AQ324" s="443"/>
      <c r="AR324" s="444"/>
      <c r="AS324" s="337"/>
      <c r="AT324" s="337"/>
      <c r="AU324" s="337"/>
    </row>
    <row r="325" spans="4:52" ht="27.95" customHeight="1" x14ac:dyDescent="0.15">
      <c r="D325" s="467"/>
      <c r="E325" s="468"/>
      <c r="F325" s="468"/>
      <c r="G325" s="468"/>
      <c r="H325" s="469"/>
      <c r="I325" s="483" t="s">
        <v>16</v>
      </c>
      <c r="J325" s="484"/>
      <c r="K325" s="484"/>
      <c r="L325" s="484"/>
      <c r="M325" s="484"/>
      <c r="N325" s="484"/>
      <c r="O325" s="484"/>
      <c r="P325" s="484"/>
      <c r="Q325" s="484"/>
      <c r="R325" s="484"/>
      <c r="S325" s="484"/>
      <c r="T325" s="484"/>
      <c r="U325" s="484"/>
      <c r="V325" s="484"/>
      <c r="W325" s="484"/>
      <c r="X325" s="484"/>
      <c r="Y325" s="484"/>
      <c r="Z325" s="484"/>
      <c r="AA325" s="484"/>
      <c r="AB325" s="484"/>
      <c r="AC325" s="484"/>
      <c r="AD325" s="484"/>
      <c r="AE325" s="484"/>
      <c r="AF325" s="484"/>
      <c r="AG325" s="484"/>
      <c r="AH325" s="484"/>
      <c r="AI325" s="484"/>
      <c r="AJ325" s="484"/>
      <c r="AK325" s="484"/>
      <c r="AL325" s="484"/>
      <c r="AM325" s="484"/>
      <c r="AN325" s="484"/>
      <c r="AO325" s="484"/>
      <c r="AP325" s="484"/>
      <c r="AQ325" s="484"/>
      <c r="AR325" s="485"/>
      <c r="AS325" s="303" t="s">
        <v>815</v>
      </c>
      <c r="AT325" s="303" t="s">
        <v>248</v>
      </c>
      <c r="AU325" s="154"/>
    </row>
    <row r="326" spans="4:52" ht="14.1" customHeight="1" x14ac:dyDescent="0.2">
      <c r="D326" s="467"/>
      <c r="E326" s="468"/>
      <c r="F326" s="468"/>
      <c r="G326" s="468"/>
      <c r="H326" s="469"/>
      <c r="I326" s="490"/>
      <c r="J326" s="491"/>
      <c r="K326" s="491"/>
      <c r="L326" s="491"/>
      <c r="M326" s="491"/>
      <c r="N326" s="491"/>
      <c r="O326" s="491"/>
      <c r="P326" s="491"/>
      <c r="Q326" s="491"/>
      <c r="R326" s="491"/>
      <c r="S326" s="491"/>
      <c r="T326" s="491"/>
      <c r="U326" s="491"/>
      <c r="V326" s="491"/>
      <c r="W326" s="491"/>
      <c r="X326" s="491"/>
      <c r="Y326" s="491"/>
      <c r="Z326" s="491"/>
      <c r="AA326" s="491"/>
      <c r="AB326" s="491"/>
      <c r="AC326" s="491"/>
      <c r="AD326" s="491"/>
      <c r="AE326" s="491"/>
      <c r="AF326" s="491"/>
      <c r="AG326" s="491"/>
      <c r="AH326" s="491"/>
      <c r="AI326" s="491"/>
      <c r="AJ326" s="491"/>
      <c r="AK326" s="491"/>
      <c r="AL326" s="491"/>
      <c r="AM326" s="491"/>
      <c r="AN326" s="491"/>
      <c r="AO326" s="491"/>
      <c r="AP326" s="491"/>
      <c r="AQ326" s="491"/>
      <c r="AR326" s="492"/>
      <c r="AS326" s="518"/>
      <c r="AT326" s="515"/>
      <c r="AU326" s="311"/>
    </row>
    <row r="327" spans="4:52" ht="14.1" customHeight="1" x14ac:dyDescent="0.2">
      <c r="D327" s="467"/>
      <c r="E327" s="468"/>
      <c r="F327" s="468"/>
      <c r="G327" s="468"/>
      <c r="H327" s="469"/>
      <c r="I327" s="493"/>
      <c r="J327" s="494"/>
      <c r="K327" s="494"/>
      <c r="L327" s="494"/>
      <c r="M327" s="494"/>
      <c r="N327" s="494"/>
      <c r="O327" s="494"/>
      <c r="P327" s="494"/>
      <c r="Q327" s="494"/>
      <c r="R327" s="494"/>
      <c r="S327" s="494"/>
      <c r="T327" s="494"/>
      <c r="U327" s="494"/>
      <c r="V327" s="494"/>
      <c r="W327" s="494"/>
      <c r="X327" s="494"/>
      <c r="Y327" s="494"/>
      <c r="Z327" s="494"/>
      <c r="AA327" s="494"/>
      <c r="AB327" s="494"/>
      <c r="AC327" s="494"/>
      <c r="AD327" s="494"/>
      <c r="AE327" s="494"/>
      <c r="AF327" s="494"/>
      <c r="AG327" s="494"/>
      <c r="AH327" s="494"/>
      <c r="AI327" s="494"/>
      <c r="AJ327" s="494"/>
      <c r="AK327" s="494"/>
      <c r="AL327" s="494"/>
      <c r="AM327" s="494"/>
      <c r="AN327" s="494"/>
      <c r="AO327" s="494"/>
      <c r="AP327" s="494"/>
      <c r="AQ327" s="494"/>
      <c r="AR327" s="495"/>
      <c r="AS327" s="518"/>
      <c r="AT327" s="516"/>
      <c r="AU327" s="311"/>
    </row>
    <row r="328" spans="4:52" ht="14.1" customHeight="1" x14ac:dyDescent="0.2">
      <c r="D328" s="467"/>
      <c r="E328" s="468"/>
      <c r="F328" s="468"/>
      <c r="G328" s="468"/>
      <c r="H328" s="469"/>
      <c r="I328" s="493"/>
      <c r="J328" s="494"/>
      <c r="K328" s="494"/>
      <c r="L328" s="494"/>
      <c r="M328" s="494"/>
      <c r="N328" s="494"/>
      <c r="O328" s="494"/>
      <c r="P328" s="494"/>
      <c r="Q328" s="494"/>
      <c r="R328" s="494"/>
      <c r="S328" s="494"/>
      <c r="T328" s="494"/>
      <c r="U328" s="494"/>
      <c r="V328" s="494"/>
      <c r="W328" s="494"/>
      <c r="X328" s="494"/>
      <c r="Y328" s="494"/>
      <c r="Z328" s="494"/>
      <c r="AA328" s="494"/>
      <c r="AB328" s="494"/>
      <c r="AC328" s="494"/>
      <c r="AD328" s="494"/>
      <c r="AE328" s="494"/>
      <c r="AF328" s="494"/>
      <c r="AG328" s="494"/>
      <c r="AH328" s="494"/>
      <c r="AI328" s="494"/>
      <c r="AJ328" s="494"/>
      <c r="AK328" s="494"/>
      <c r="AL328" s="494"/>
      <c r="AM328" s="494"/>
      <c r="AN328" s="494"/>
      <c r="AO328" s="494"/>
      <c r="AP328" s="494"/>
      <c r="AQ328" s="494"/>
      <c r="AR328" s="495"/>
      <c r="AS328" s="518"/>
      <c r="AT328" s="516"/>
      <c r="AU328" s="311"/>
    </row>
    <row r="329" spans="4:52" ht="14.1" customHeight="1" x14ac:dyDescent="0.2">
      <c r="D329" s="467"/>
      <c r="E329" s="468"/>
      <c r="F329" s="468"/>
      <c r="G329" s="468"/>
      <c r="H329" s="469"/>
      <c r="I329" s="493"/>
      <c r="J329" s="494"/>
      <c r="K329" s="494"/>
      <c r="L329" s="494"/>
      <c r="M329" s="494"/>
      <c r="N329" s="494"/>
      <c r="O329" s="494"/>
      <c r="P329" s="494"/>
      <c r="Q329" s="494"/>
      <c r="R329" s="494"/>
      <c r="S329" s="494"/>
      <c r="T329" s="494"/>
      <c r="U329" s="494"/>
      <c r="V329" s="494"/>
      <c r="W329" s="494"/>
      <c r="X329" s="494"/>
      <c r="Y329" s="494"/>
      <c r="Z329" s="494"/>
      <c r="AA329" s="494"/>
      <c r="AB329" s="494"/>
      <c r="AC329" s="494"/>
      <c r="AD329" s="494"/>
      <c r="AE329" s="494"/>
      <c r="AF329" s="494"/>
      <c r="AG329" s="494"/>
      <c r="AH329" s="494"/>
      <c r="AI329" s="494"/>
      <c r="AJ329" s="494"/>
      <c r="AK329" s="494"/>
      <c r="AL329" s="494"/>
      <c r="AM329" s="494"/>
      <c r="AN329" s="494"/>
      <c r="AO329" s="494"/>
      <c r="AP329" s="494"/>
      <c r="AQ329" s="494"/>
      <c r="AR329" s="495"/>
      <c r="AS329" s="518"/>
      <c r="AT329" s="516"/>
      <c r="AU329" s="311"/>
    </row>
    <row r="330" spans="4:52" ht="14.1" customHeight="1" x14ac:dyDescent="0.2">
      <c r="D330" s="467"/>
      <c r="E330" s="468"/>
      <c r="F330" s="468"/>
      <c r="G330" s="468"/>
      <c r="H330" s="469"/>
      <c r="I330" s="493"/>
      <c r="J330" s="494"/>
      <c r="K330" s="494"/>
      <c r="L330" s="494"/>
      <c r="M330" s="494"/>
      <c r="N330" s="494"/>
      <c r="O330" s="494"/>
      <c r="P330" s="494"/>
      <c r="Q330" s="494"/>
      <c r="R330" s="494"/>
      <c r="S330" s="494"/>
      <c r="T330" s="494"/>
      <c r="U330" s="494"/>
      <c r="V330" s="494"/>
      <c r="W330" s="494"/>
      <c r="X330" s="494"/>
      <c r="Y330" s="494"/>
      <c r="Z330" s="494"/>
      <c r="AA330" s="494"/>
      <c r="AB330" s="494"/>
      <c r="AC330" s="494"/>
      <c r="AD330" s="494"/>
      <c r="AE330" s="494"/>
      <c r="AF330" s="494"/>
      <c r="AG330" s="494"/>
      <c r="AH330" s="494"/>
      <c r="AI330" s="494"/>
      <c r="AJ330" s="494"/>
      <c r="AK330" s="494"/>
      <c r="AL330" s="494"/>
      <c r="AM330" s="494"/>
      <c r="AN330" s="494"/>
      <c r="AO330" s="494"/>
      <c r="AP330" s="494"/>
      <c r="AQ330" s="494"/>
      <c r="AR330" s="495"/>
      <c r="AS330" s="518"/>
      <c r="AT330" s="516"/>
      <c r="AU330" s="311"/>
    </row>
    <row r="331" spans="4:52" ht="14.1" customHeight="1" x14ac:dyDescent="0.2">
      <c r="D331" s="467"/>
      <c r="E331" s="468"/>
      <c r="F331" s="468"/>
      <c r="G331" s="468"/>
      <c r="H331" s="469"/>
      <c r="I331" s="493"/>
      <c r="J331" s="494"/>
      <c r="K331" s="494"/>
      <c r="L331" s="494"/>
      <c r="M331" s="494"/>
      <c r="N331" s="494"/>
      <c r="O331" s="494"/>
      <c r="P331" s="494"/>
      <c r="Q331" s="494"/>
      <c r="R331" s="494"/>
      <c r="S331" s="494"/>
      <c r="T331" s="494"/>
      <c r="U331" s="494"/>
      <c r="V331" s="494"/>
      <c r="W331" s="494"/>
      <c r="X331" s="494"/>
      <c r="Y331" s="494"/>
      <c r="Z331" s="494"/>
      <c r="AA331" s="494"/>
      <c r="AB331" s="494"/>
      <c r="AC331" s="494"/>
      <c r="AD331" s="494"/>
      <c r="AE331" s="494"/>
      <c r="AF331" s="494"/>
      <c r="AG331" s="494"/>
      <c r="AH331" s="494"/>
      <c r="AI331" s="494"/>
      <c r="AJ331" s="494"/>
      <c r="AK331" s="494"/>
      <c r="AL331" s="494"/>
      <c r="AM331" s="494"/>
      <c r="AN331" s="494"/>
      <c r="AO331" s="494"/>
      <c r="AP331" s="494"/>
      <c r="AQ331" s="494"/>
      <c r="AR331" s="495"/>
      <c r="AS331" s="518"/>
      <c r="AT331" s="516"/>
      <c r="AU331" s="311"/>
    </row>
    <row r="332" spans="4:52" ht="14.1" customHeight="1" x14ac:dyDescent="0.2">
      <c r="D332" s="467"/>
      <c r="E332" s="468"/>
      <c r="F332" s="468"/>
      <c r="G332" s="468"/>
      <c r="H332" s="469"/>
      <c r="I332" s="496"/>
      <c r="J332" s="497"/>
      <c r="K332" s="497"/>
      <c r="L332" s="497"/>
      <c r="M332" s="497"/>
      <c r="N332" s="497"/>
      <c r="O332" s="497"/>
      <c r="P332" s="497"/>
      <c r="Q332" s="497"/>
      <c r="R332" s="497"/>
      <c r="S332" s="497"/>
      <c r="T332" s="497"/>
      <c r="U332" s="497"/>
      <c r="V332" s="497"/>
      <c r="W332" s="497"/>
      <c r="X332" s="497"/>
      <c r="Y332" s="497"/>
      <c r="Z332" s="497"/>
      <c r="AA332" s="497"/>
      <c r="AB332" s="497"/>
      <c r="AC332" s="497"/>
      <c r="AD332" s="497"/>
      <c r="AE332" s="497"/>
      <c r="AF332" s="497"/>
      <c r="AG332" s="497"/>
      <c r="AH332" s="497"/>
      <c r="AI332" s="497"/>
      <c r="AJ332" s="497"/>
      <c r="AK332" s="497"/>
      <c r="AL332" s="497"/>
      <c r="AM332" s="497"/>
      <c r="AN332" s="497"/>
      <c r="AO332" s="497"/>
      <c r="AP332" s="497"/>
      <c r="AQ332" s="497"/>
      <c r="AR332" s="498"/>
      <c r="AS332" s="518"/>
      <c r="AT332" s="517"/>
      <c r="AU332" s="311"/>
      <c r="AV332" s="140">
        <f>LEN(I326)</f>
        <v>0</v>
      </c>
      <c r="AW332" s="140" t="s">
        <v>64</v>
      </c>
      <c r="AX332" s="141">
        <v>700</v>
      </c>
      <c r="AY332" s="140" t="s">
        <v>63</v>
      </c>
      <c r="AZ332" s="3" t="str">
        <f>IF(AV332&gt;AX332,"FIGYELEM! Tartsa be a megjelölt karakterszámot!","-")</f>
        <v>-</v>
      </c>
    </row>
    <row r="333" spans="4:52" ht="26.1" customHeight="1" x14ac:dyDescent="0.2">
      <c r="D333" s="467"/>
      <c r="E333" s="468"/>
      <c r="F333" s="468"/>
      <c r="G333" s="468"/>
      <c r="H333" s="469"/>
      <c r="I333" s="486" t="s">
        <v>8</v>
      </c>
      <c r="J333" s="499"/>
      <c r="K333" s="499"/>
      <c r="L333" s="499"/>
      <c r="M333" s="499"/>
      <c r="N333" s="499"/>
      <c r="O333" s="499"/>
      <c r="P333" s="499"/>
      <c r="Q333" s="499"/>
      <c r="R333" s="499"/>
      <c r="S333" s="499"/>
      <c r="T333" s="499"/>
      <c r="U333" s="499"/>
      <c r="V333" s="499"/>
      <c r="W333" s="499"/>
      <c r="X333" s="499"/>
      <c r="Y333" s="443"/>
      <c r="Z333" s="500"/>
      <c r="AA333" s="500"/>
      <c r="AB333" s="500"/>
      <c r="AC333" s="500"/>
      <c r="AD333" s="500"/>
      <c r="AE333" s="500"/>
      <c r="AF333" s="500"/>
      <c r="AG333" s="500"/>
      <c r="AH333" s="500"/>
      <c r="AI333" s="500"/>
      <c r="AJ333" s="500"/>
      <c r="AK333" s="500"/>
      <c r="AL333" s="500"/>
      <c r="AM333" s="500"/>
      <c r="AN333" s="500"/>
      <c r="AO333" s="500"/>
      <c r="AP333" s="500"/>
      <c r="AQ333" s="500"/>
      <c r="AR333" s="501"/>
      <c r="AS333" s="147">
        <f t="shared" ref="AS333:AS338" si="30">IF(Y333=BM54,1,0)</f>
        <v>0</v>
      </c>
      <c r="AT333" s="143"/>
      <c r="AU333" s="322"/>
      <c r="AZ333" s="3" t="str">
        <f t="shared" ref="AZ333:AZ338" si="31">IF(Y333=BM54,"FIGYELEM! Fejtse ki A részt vevő diákok tevékenységének bemutatása c. mezőben és csatoljon fényképet a tevékenységről!","-")</f>
        <v>-</v>
      </c>
    </row>
    <row r="334" spans="4:52" ht="26.1" customHeight="1" x14ac:dyDescent="0.2">
      <c r="D334" s="467"/>
      <c r="E334" s="468"/>
      <c r="F334" s="468"/>
      <c r="G334" s="468"/>
      <c r="H334" s="469"/>
      <c r="I334" s="486" t="s">
        <v>9</v>
      </c>
      <c r="J334" s="486"/>
      <c r="K334" s="486"/>
      <c r="L334" s="486"/>
      <c r="M334" s="486"/>
      <c r="N334" s="486"/>
      <c r="O334" s="486"/>
      <c r="P334" s="486"/>
      <c r="Q334" s="486"/>
      <c r="R334" s="486"/>
      <c r="S334" s="486"/>
      <c r="T334" s="486"/>
      <c r="U334" s="486"/>
      <c r="V334" s="486"/>
      <c r="W334" s="486"/>
      <c r="X334" s="486"/>
      <c r="Y334" s="442"/>
      <c r="Z334" s="443"/>
      <c r="AA334" s="443"/>
      <c r="AB334" s="443"/>
      <c r="AC334" s="443"/>
      <c r="AD334" s="443"/>
      <c r="AE334" s="443"/>
      <c r="AF334" s="443"/>
      <c r="AG334" s="443"/>
      <c r="AH334" s="443"/>
      <c r="AI334" s="443"/>
      <c r="AJ334" s="443"/>
      <c r="AK334" s="443"/>
      <c r="AL334" s="443"/>
      <c r="AM334" s="443"/>
      <c r="AN334" s="443"/>
      <c r="AO334" s="443"/>
      <c r="AP334" s="443"/>
      <c r="AQ334" s="443"/>
      <c r="AR334" s="444"/>
      <c r="AS334" s="147">
        <f t="shared" si="30"/>
        <v>0</v>
      </c>
      <c r="AT334" s="143"/>
      <c r="AU334" s="322"/>
      <c r="AZ334" s="3" t="str">
        <f t="shared" si="31"/>
        <v>-</v>
      </c>
    </row>
    <row r="335" spans="4:52" ht="26.1" customHeight="1" x14ac:dyDescent="0.2">
      <c r="D335" s="467"/>
      <c r="E335" s="468"/>
      <c r="F335" s="468"/>
      <c r="G335" s="468"/>
      <c r="H335" s="469"/>
      <c r="I335" s="486" t="s">
        <v>10</v>
      </c>
      <c r="J335" s="486"/>
      <c r="K335" s="486"/>
      <c r="L335" s="486"/>
      <c r="M335" s="486"/>
      <c r="N335" s="486"/>
      <c r="O335" s="486"/>
      <c r="P335" s="486"/>
      <c r="Q335" s="486"/>
      <c r="R335" s="486"/>
      <c r="S335" s="486"/>
      <c r="T335" s="486"/>
      <c r="U335" s="486"/>
      <c r="V335" s="486"/>
      <c r="W335" s="486"/>
      <c r="X335" s="486"/>
      <c r="Y335" s="442"/>
      <c r="Z335" s="443"/>
      <c r="AA335" s="443"/>
      <c r="AB335" s="443"/>
      <c r="AC335" s="443"/>
      <c r="AD335" s="443"/>
      <c r="AE335" s="443"/>
      <c r="AF335" s="443"/>
      <c r="AG335" s="443"/>
      <c r="AH335" s="443"/>
      <c r="AI335" s="443"/>
      <c r="AJ335" s="443"/>
      <c r="AK335" s="443"/>
      <c r="AL335" s="443"/>
      <c r="AM335" s="443"/>
      <c r="AN335" s="443"/>
      <c r="AO335" s="443"/>
      <c r="AP335" s="443"/>
      <c r="AQ335" s="443"/>
      <c r="AR335" s="444"/>
      <c r="AS335" s="147">
        <f t="shared" si="30"/>
        <v>0</v>
      </c>
      <c r="AT335" s="143"/>
      <c r="AU335" s="322"/>
      <c r="AZ335" s="3" t="str">
        <f t="shared" si="31"/>
        <v>-</v>
      </c>
    </row>
    <row r="336" spans="4:52" ht="26.1" customHeight="1" x14ac:dyDescent="0.2">
      <c r="D336" s="467"/>
      <c r="E336" s="468"/>
      <c r="F336" s="468"/>
      <c r="G336" s="468"/>
      <c r="H336" s="469"/>
      <c r="I336" s="486" t="s">
        <v>12</v>
      </c>
      <c r="J336" s="486"/>
      <c r="K336" s="486"/>
      <c r="L336" s="486"/>
      <c r="M336" s="486"/>
      <c r="N336" s="486"/>
      <c r="O336" s="486"/>
      <c r="P336" s="486"/>
      <c r="Q336" s="486"/>
      <c r="R336" s="486"/>
      <c r="S336" s="486"/>
      <c r="T336" s="486"/>
      <c r="U336" s="486"/>
      <c r="V336" s="486"/>
      <c r="W336" s="486"/>
      <c r="X336" s="486"/>
      <c r="Y336" s="442"/>
      <c r="Z336" s="443"/>
      <c r="AA336" s="443"/>
      <c r="AB336" s="443"/>
      <c r="AC336" s="443"/>
      <c r="AD336" s="443"/>
      <c r="AE336" s="443"/>
      <c r="AF336" s="443"/>
      <c r="AG336" s="443"/>
      <c r="AH336" s="443"/>
      <c r="AI336" s="443"/>
      <c r="AJ336" s="443"/>
      <c r="AK336" s="443"/>
      <c r="AL336" s="443"/>
      <c r="AM336" s="443"/>
      <c r="AN336" s="443"/>
      <c r="AO336" s="443"/>
      <c r="AP336" s="443"/>
      <c r="AQ336" s="443"/>
      <c r="AR336" s="444"/>
      <c r="AS336" s="147">
        <f t="shared" si="30"/>
        <v>0</v>
      </c>
      <c r="AT336" s="143"/>
      <c r="AU336" s="322"/>
      <c r="AZ336" s="3" t="str">
        <f t="shared" si="31"/>
        <v>-</v>
      </c>
    </row>
    <row r="337" spans="4:52" ht="26.1" customHeight="1" x14ac:dyDescent="0.2">
      <c r="D337" s="467"/>
      <c r="E337" s="468"/>
      <c r="F337" s="468"/>
      <c r="G337" s="468"/>
      <c r="H337" s="469"/>
      <c r="I337" s="486" t="s">
        <v>734</v>
      </c>
      <c r="J337" s="486"/>
      <c r="K337" s="486"/>
      <c r="L337" s="486"/>
      <c r="M337" s="486"/>
      <c r="N337" s="486"/>
      <c r="O337" s="486"/>
      <c r="P337" s="486"/>
      <c r="Q337" s="486"/>
      <c r="R337" s="486"/>
      <c r="S337" s="486"/>
      <c r="T337" s="486"/>
      <c r="U337" s="486"/>
      <c r="V337" s="486"/>
      <c r="W337" s="486"/>
      <c r="X337" s="486"/>
      <c r="Y337" s="442"/>
      <c r="Z337" s="443"/>
      <c r="AA337" s="443"/>
      <c r="AB337" s="443"/>
      <c r="AC337" s="443"/>
      <c r="AD337" s="443"/>
      <c r="AE337" s="443"/>
      <c r="AF337" s="443"/>
      <c r="AG337" s="443"/>
      <c r="AH337" s="443"/>
      <c r="AI337" s="443"/>
      <c r="AJ337" s="443"/>
      <c r="AK337" s="443"/>
      <c r="AL337" s="443"/>
      <c r="AM337" s="443"/>
      <c r="AN337" s="443"/>
      <c r="AO337" s="443"/>
      <c r="AP337" s="443"/>
      <c r="AQ337" s="443"/>
      <c r="AR337" s="444"/>
      <c r="AS337" s="147">
        <f t="shared" si="30"/>
        <v>0</v>
      </c>
      <c r="AT337" s="143"/>
      <c r="AU337" s="322"/>
      <c r="AZ337" s="3" t="str">
        <f t="shared" si="31"/>
        <v>-</v>
      </c>
    </row>
    <row r="338" spans="4:52" ht="26.1" customHeight="1" x14ac:dyDescent="0.2">
      <c r="D338" s="467"/>
      <c r="E338" s="468"/>
      <c r="F338" s="468"/>
      <c r="G338" s="468"/>
      <c r="H338" s="469"/>
      <c r="I338" s="486" t="s">
        <v>11</v>
      </c>
      <c r="J338" s="486"/>
      <c r="K338" s="486"/>
      <c r="L338" s="486"/>
      <c r="M338" s="486"/>
      <c r="N338" s="486"/>
      <c r="O338" s="486"/>
      <c r="P338" s="486"/>
      <c r="Q338" s="486"/>
      <c r="R338" s="486"/>
      <c r="S338" s="486"/>
      <c r="T338" s="486"/>
      <c r="U338" s="486"/>
      <c r="V338" s="486"/>
      <c r="W338" s="486"/>
      <c r="X338" s="486"/>
      <c r="Y338" s="442"/>
      <c r="Z338" s="443"/>
      <c r="AA338" s="443"/>
      <c r="AB338" s="443"/>
      <c r="AC338" s="443"/>
      <c r="AD338" s="443"/>
      <c r="AE338" s="443"/>
      <c r="AF338" s="443"/>
      <c r="AG338" s="443"/>
      <c r="AH338" s="443"/>
      <c r="AI338" s="443"/>
      <c r="AJ338" s="443"/>
      <c r="AK338" s="443"/>
      <c r="AL338" s="443"/>
      <c r="AM338" s="443"/>
      <c r="AN338" s="443"/>
      <c r="AO338" s="443"/>
      <c r="AP338" s="443"/>
      <c r="AQ338" s="443"/>
      <c r="AR338" s="444"/>
      <c r="AS338" s="147">
        <f t="shared" si="30"/>
        <v>0</v>
      </c>
      <c r="AT338" s="143"/>
      <c r="AU338" s="322"/>
      <c r="AZ338" s="3" t="str">
        <f t="shared" si="31"/>
        <v>-</v>
      </c>
    </row>
    <row r="339" spans="4:52" ht="69.95" customHeight="1" x14ac:dyDescent="0.2">
      <c r="D339" s="467"/>
      <c r="E339" s="468"/>
      <c r="F339" s="468"/>
      <c r="G339" s="468"/>
      <c r="H339" s="469"/>
      <c r="I339" s="459" t="s">
        <v>871</v>
      </c>
      <c r="J339" s="460"/>
      <c r="K339" s="460"/>
      <c r="L339" s="460"/>
      <c r="M339" s="460"/>
      <c r="N339" s="460"/>
      <c r="O339" s="460"/>
      <c r="P339" s="460"/>
      <c r="Q339" s="460"/>
      <c r="R339" s="460"/>
      <c r="S339" s="460"/>
      <c r="T339" s="460"/>
      <c r="U339" s="460"/>
      <c r="V339" s="460"/>
      <c r="W339" s="460"/>
      <c r="X339" s="460"/>
      <c r="Y339" s="460"/>
      <c r="Z339" s="460"/>
      <c r="AA339" s="460"/>
      <c r="AB339" s="460"/>
      <c r="AC339" s="460"/>
      <c r="AD339" s="460"/>
      <c r="AE339" s="460"/>
      <c r="AF339" s="460"/>
      <c r="AG339" s="460"/>
      <c r="AH339" s="460"/>
      <c r="AI339" s="460"/>
      <c r="AJ339" s="460"/>
      <c r="AK339" s="460"/>
      <c r="AL339" s="460"/>
      <c r="AM339" s="460"/>
      <c r="AN339" s="460"/>
      <c r="AO339" s="460"/>
      <c r="AP339" s="460"/>
      <c r="AQ339" s="460"/>
      <c r="AR339" s="461"/>
      <c r="AS339" s="322"/>
      <c r="AT339" s="322"/>
      <c r="AU339" s="322"/>
    </row>
    <row r="340" spans="4:52" ht="14.1" customHeight="1" x14ac:dyDescent="0.2">
      <c r="D340" s="467"/>
      <c r="E340" s="468"/>
      <c r="F340" s="468"/>
      <c r="G340" s="468"/>
      <c r="H340" s="469"/>
      <c r="I340" s="111"/>
      <c r="J340" s="407" t="s">
        <v>132</v>
      </c>
      <c r="K340" s="407"/>
      <c r="L340" s="407"/>
      <c r="M340" s="407"/>
      <c r="N340" s="407"/>
      <c r="O340" s="407"/>
      <c r="P340" s="407"/>
      <c r="Q340" s="407"/>
      <c r="R340" s="410" t="s">
        <v>134</v>
      </c>
      <c r="S340" s="376"/>
      <c r="T340" s="376"/>
      <c r="U340" s="376"/>
      <c r="V340" s="376"/>
      <c r="W340" s="377"/>
      <c r="X340" s="120"/>
      <c r="Y340" s="410" t="s">
        <v>133</v>
      </c>
      <c r="Z340" s="376"/>
      <c r="AA340" s="376"/>
      <c r="AB340" s="376"/>
      <c r="AC340" s="376"/>
      <c r="AD340" s="376"/>
      <c r="AE340" s="376"/>
      <c r="AF340" s="376"/>
      <c r="AG340" s="376"/>
      <c r="AH340" s="376"/>
      <c r="AI340" s="376"/>
      <c r="AJ340" s="376"/>
      <c r="AK340" s="376"/>
      <c r="AL340" s="376"/>
      <c r="AM340" s="376"/>
      <c r="AN340" s="376"/>
      <c r="AO340" s="376"/>
      <c r="AP340" s="376"/>
      <c r="AQ340" s="376"/>
      <c r="AR340" s="377"/>
      <c r="AS340" s="322" t="s">
        <v>815</v>
      </c>
      <c r="AT340" s="322"/>
      <c r="AU340" s="322"/>
    </row>
    <row r="341" spans="4:52" ht="14.1" customHeight="1" x14ac:dyDescent="0.2">
      <c r="D341" s="467"/>
      <c r="E341" s="468"/>
      <c r="F341" s="468"/>
      <c r="G341" s="468"/>
      <c r="H341" s="469"/>
      <c r="I341" s="111" t="s">
        <v>748</v>
      </c>
      <c r="J341" s="408" t="str">
        <f>CONCATENATE('2.'!$D$8,'2.'!$I$8,'2.'!$J$8,"-")</f>
        <v>HAT-14-01-0380-</v>
      </c>
      <c r="K341" s="408"/>
      <c r="L341" s="408"/>
      <c r="M341" s="408"/>
      <c r="N341" s="408"/>
      <c r="O341" s="408"/>
      <c r="P341" s="408"/>
      <c r="Q341" s="408"/>
      <c r="R341" s="428"/>
      <c r="S341" s="429"/>
      <c r="T341" s="429"/>
      <c r="U341" s="429"/>
      <c r="V341" s="429"/>
      <c r="W341" s="473"/>
      <c r="X341" s="109" t="s">
        <v>129</v>
      </c>
      <c r="Y341" s="462"/>
      <c r="Z341" s="462"/>
      <c r="AA341" s="462"/>
      <c r="AB341" s="462"/>
      <c r="AC341" s="462"/>
      <c r="AD341" s="462"/>
      <c r="AE341" s="462"/>
      <c r="AF341" s="462"/>
      <c r="AG341" s="462"/>
      <c r="AH341" s="462"/>
      <c r="AI341" s="462"/>
      <c r="AJ341" s="462"/>
      <c r="AK341" s="462"/>
      <c r="AL341" s="462"/>
      <c r="AM341" s="462"/>
      <c r="AN341" s="462"/>
      <c r="AO341" s="462"/>
      <c r="AP341" s="462"/>
      <c r="AQ341" s="462"/>
      <c r="AR341" s="463"/>
      <c r="AS341" s="147">
        <f>IF(R341&gt;0,1,0)</f>
        <v>0</v>
      </c>
      <c r="AT341" s="321"/>
      <c r="AU341" s="322"/>
    </row>
    <row r="342" spans="4:52" ht="14.1" customHeight="1" x14ac:dyDescent="0.2">
      <c r="D342" s="467"/>
      <c r="E342" s="468"/>
      <c r="F342" s="468"/>
      <c r="G342" s="468"/>
      <c r="H342" s="469"/>
      <c r="I342" s="111" t="s">
        <v>749</v>
      </c>
      <c r="J342" s="408" t="str">
        <f>CONCATENATE('2.'!$D$8,'2.'!$I$8,'2.'!$J$8,"-")</f>
        <v>HAT-14-01-0380-</v>
      </c>
      <c r="K342" s="408"/>
      <c r="L342" s="408"/>
      <c r="M342" s="408"/>
      <c r="N342" s="408"/>
      <c r="O342" s="408"/>
      <c r="P342" s="408"/>
      <c r="Q342" s="408"/>
      <c r="R342" s="428"/>
      <c r="S342" s="429"/>
      <c r="T342" s="429"/>
      <c r="U342" s="429"/>
      <c r="V342" s="429"/>
      <c r="W342" s="473"/>
      <c r="X342" s="109" t="s">
        <v>129</v>
      </c>
      <c r="Y342" s="462"/>
      <c r="Z342" s="462"/>
      <c r="AA342" s="462"/>
      <c r="AB342" s="462"/>
      <c r="AC342" s="462"/>
      <c r="AD342" s="462"/>
      <c r="AE342" s="462"/>
      <c r="AF342" s="462"/>
      <c r="AG342" s="462"/>
      <c r="AH342" s="462"/>
      <c r="AI342" s="462"/>
      <c r="AJ342" s="462"/>
      <c r="AK342" s="462"/>
      <c r="AL342" s="462"/>
      <c r="AM342" s="462"/>
      <c r="AN342" s="462"/>
      <c r="AO342" s="462"/>
      <c r="AP342" s="462"/>
      <c r="AQ342" s="462"/>
      <c r="AR342" s="463"/>
      <c r="AS342" s="147">
        <f t="shared" ref="AS342:AS347" si="32">IF(R342&gt;0,1,0)</f>
        <v>0</v>
      </c>
      <c r="AT342" s="321"/>
      <c r="AU342" s="322"/>
    </row>
    <row r="343" spans="4:52" ht="14.1" customHeight="1" x14ac:dyDescent="0.2">
      <c r="D343" s="467"/>
      <c r="E343" s="468"/>
      <c r="F343" s="468"/>
      <c r="G343" s="468"/>
      <c r="H343" s="469"/>
      <c r="I343" s="111" t="s">
        <v>750</v>
      </c>
      <c r="J343" s="408" t="str">
        <f>CONCATENATE('2.'!$D$8,'2.'!$I$8,'2.'!$J$8,"-")</f>
        <v>HAT-14-01-0380-</v>
      </c>
      <c r="K343" s="408"/>
      <c r="L343" s="408"/>
      <c r="M343" s="408"/>
      <c r="N343" s="408"/>
      <c r="O343" s="408"/>
      <c r="P343" s="408"/>
      <c r="Q343" s="408"/>
      <c r="R343" s="428"/>
      <c r="S343" s="429"/>
      <c r="T343" s="429"/>
      <c r="U343" s="429"/>
      <c r="V343" s="429"/>
      <c r="W343" s="473"/>
      <c r="X343" s="109" t="s">
        <v>129</v>
      </c>
      <c r="Y343" s="462"/>
      <c r="Z343" s="462"/>
      <c r="AA343" s="462"/>
      <c r="AB343" s="462"/>
      <c r="AC343" s="462"/>
      <c r="AD343" s="462"/>
      <c r="AE343" s="462"/>
      <c r="AF343" s="462"/>
      <c r="AG343" s="462"/>
      <c r="AH343" s="462"/>
      <c r="AI343" s="462"/>
      <c r="AJ343" s="462"/>
      <c r="AK343" s="462"/>
      <c r="AL343" s="462"/>
      <c r="AM343" s="462"/>
      <c r="AN343" s="462"/>
      <c r="AO343" s="462"/>
      <c r="AP343" s="462"/>
      <c r="AQ343" s="462"/>
      <c r="AR343" s="463"/>
      <c r="AS343" s="147">
        <f t="shared" si="32"/>
        <v>0</v>
      </c>
      <c r="AT343" s="321"/>
      <c r="AU343" s="322"/>
    </row>
    <row r="344" spans="4:52" ht="14.1" customHeight="1" x14ac:dyDescent="0.2">
      <c r="D344" s="467"/>
      <c r="E344" s="468"/>
      <c r="F344" s="468"/>
      <c r="G344" s="468"/>
      <c r="H344" s="469"/>
      <c r="I344" s="111" t="s">
        <v>751</v>
      </c>
      <c r="J344" s="408" t="str">
        <f>CONCATENATE('2.'!$D$8,'2.'!$I$8,'2.'!$J$8,"-")</f>
        <v>HAT-14-01-0380-</v>
      </c>
      <c r="K344" s="408"/>
      <c r="L344" s="408"/>
      <c r="M344" s="408"/>
      <c r="N344" s="408"/>
      <c r="O344" s="408"/>
      <c r="P344" s="408"/>
      <c r="Q344" s="408"/>
      <c r="R344" s="428"/>
      <c r="S344" s="429"/>
      <c r="T344" s="429"/>
      <c r="U344" s="429"/>
      <c r="V344" s="429"/>
      <c r="W344" s="473"/>
      <c r="X344" s="109" t="s">
        <v>129</v>
      </c>
      <c r="Y344" s="462"/>
      <c r="Z344" s="462"/>
      <c r="AA344" s="462"/>
      <c r="AB344" s="462"/>
      <c r="AC344" s="462"/>
      <c r="AD344" s="462"/>
      <c r="AE344" s="462"/>
      <c r="AF344" s="462"/>
      <c r="AG344" s="462"/>
      <c r="AH344" s="462"/>
      <c r="AI344" s="462"/>
      <c r="AJ344" s="462"/>
      <c r="AK344" s="462"/>
      <c r="AL344" s="462"/>
      <c r="AM344" s="462"/>
      <c r="AN344" s="462"/>
      <c r="AO344" s="462"/>
      <c r="AP344" s="462"/>
      <c r="AQ344" s="462"/>
      <c r="AR344" s="463"/>
      <c r="AS344" s="147">
        <f t="shared" si="32"/>
        <v>0</v>
      </c>
      <c r="AT344" s="321"/>
      <c r="AU344" s="322"/>
    </row>
    <row r="345" spans="4:52" ht="14.1" customHeight="1" x14ac:dyDescent="0.2">
      <c r="D345" s="467"/>
      <c r="E345" s="468"/>
      <c r="F345" s="468"/>
      <c r="G345" s="468"/>
      <c r="H345" s="469"/>
      <c r="I345" s="111" t="s">
        <v>752</v>
      </c>
      <c r="J345" s="408" t="str">
        <f>CONCATENATE('2.'!$D$8,'2.'!$I$8,'2.'!$J$8,"-")</f>
        <v>HAT-14-01-0380-</v>
      </c>
      <c r="K345" s="408"/>
      <c r="L345" s="408"/>
      <c r="M345" s="408"/>
      <c r="N345" s="408"/>
      <c r="O345" s="408"/>
      <c r="P345" s="408"/>
      <c r="Q345" s="408"/>
      <c r="R345" s="428"/>
      <c r="S345" s="429"/>
      <c r="T345" s="429"/>
      <c r="U345" s="429"/>
      <c r="V345" s="429"/>
      <c r="W345" s="473"/>
      <c r="X345" s="109" t="s">
        <v>129</v>
      </c>
      <c r="Y345" s="462"/>
      <c r="Z345" s="462"/>
      <c r="AA345" s="462"/>
      <c r="AB345" s="462"/>
      <c r="AC345" s="462"/>
      <c r="AD345" s="462"/>
      <c r="AE345" s="462"/>
      <c r="AF345" s="462"/>
      <c r="AG345" s="462"/>
      <c r="AH345" s="462"/>
      <c r="AI345" s="462"/>
      <c r="AJ345" s="462"/>
      <c r="AK345" s="462"/>
      <c r="AL345" s="462"/>
      <c r="AM345" s="462"/>
      <c r="AN345" s="462"/>
      <c r="AO345" s="462"/>
      <c r="AP345" s="462"/>
      <c r="AQ345" s="462"/>
      <c r="AR345" s="463"/>
      <c r="AS345" s="147">
        <f t="shared" si="32"/>
        <v>0</v>
      </c>
      <c r="AT345" s="321"/>
      <c r="AU345" s="322"/>
    </row>
    <row r="346" spans="4:52" ht="14.1" customHeight="1" x14ac:dyDescent="0.2">
      <c r="D346" s="467"/>
      <c r="E346" s="468"/>
      <c r="F346" s="468"/>
      <c r="G346" s="468"/>
      <c r="H346" s="469"/>
      <c r="I346" s="111" t="s">
        <v>753</v>
      </c>
      <c r="J346" s="408" t="str">
        <f>CONCATENATE('2.'!$D$8,'2.'!$I$8,'2.'!$J$8,"-")</f>
        <v>HAT-14-01-0380-</v>
      </c>
      <c r="K346" s="408"/>
      <c r="L346" s="408"/>
      <c r="M346" s="408"/>
      <c r="N346" s="408"/>
      <c r="O346" s="408"/>
      <c r="P346" s="408"/>
      <c r="Q346" s="408"/>
      <c r="R346" s="428"/>
      <c r="S346" s="429"/>
      <c r="T346" s="429"/>
      <c r="U346" s="429"/>
      <c r="V346" s="429"/>
      <c r="W346" s="473"/>
      <c r="X346" s="109" t="s">
        <v>129</v>
      </c>
      <c r="Y346" s="462"/>
      <c r="Z346" s="462"/>
      <c r="AA346" s="462"/>
      <c r="AB346" s="462"/>
      <c r="AC346" s="462"/>
      <c r="AD346" s="462"/>
      <c r="AE346" s="462"/>
      <c r="AF346" s="462"/>
      <c r="AG346" s="462"/>
      <c r="AH346" s="462"/>
      <c r="AI346" s="462"/>
      <c r="AJ346" s="462"/>
      <c r="AK346" s="462"/>
      <c r="AL346" s="462"/>
      <c r="AM346" s="462"/>
      <c r="AN346" s="462"/>
      <c r="AO346" s="462"/>
      <c r="AP346" s="462"/>
      <c r="AQ346" s="462"/>
      <c r="AR346" s="463"/>
      <c r="AS346" s="147">
        <f t="shared" si="32"/>
        <v>0</v>
      </c>
      <c r="AT346" s="321"/>
      <c r="AU346" s="322"/>
    </row>
    <row r="347" spans="4:52" ht="14.1" customHeight="1" x14ac:dyDescent="0.2">
      <c r="D347" s="470"/>
      <c r="E347" s="471"/>
      <c r="F347" s="471"/>
      <c r="G347" s="471"/>
      <c r="H347" s="472"/>
      <c r="I347" s="111" t="s">
        <v>754</v>
      </c>
      <c r="J347" s="408" t="str">
        <f>CONCATENATE('2.'!$D$8,'2.'!$I$8,'2.'!$J$8,"-")</f>
        <v>HAT-14-01-0380-</v>
      </c>
      <c r="K347" s="408"/>
      <c r="L347" s="408"/>
      <c r="M347" s="408"/>
      <c r="N347" s="408"/>
      <c r="O347" s="408"/>
      <c r="P347" s="408"/>
      <c r="Q347" s="408"/>
      <c r="R347" s="428"/>
      <c r="S347" s="429"/>
      <c r="T347" s="429"/>
      <c r="U347" s="429"/>
      <c r="V347" s="429"/>
      <c r="W347" s="473"/>
      <c r="X347" s="109" t="s">
        <v>129</v>
      </c>
      <c r="Y347" s="462"/>
      <c r="Z347" s="462"/>
      <c r="AA347" s="462"/>
      <c r="AB347" s="462"/>
      <c r="AC347" s="462"/>
      <c r="AD347" s="462"/>
      <c r="AE347" s="462"/>
      <c r="AF347" s="462"/>
      <c r="AG347" s="462"/>
      <c r="AH347" s="462"/>
      <c r="AI347" s="462"/>
      <c r="AJ347" s="462"/>
      <c r="AK347" s="462"/>
      <c r="AL347" s="462"/>
      <c r="AM347" s="462"/>
      <c r="AN347" s="462"/>
      <c r="AO347" s="462"/>
      <c r="AP347" s="462"/>
      <c r="AQ347" s="462"/>
      <c r="AR347" s="463"/>
      <c r="AS347" s="147">
        <f t="shared" si="32"/>
        <v>0</v>
      </c>
      <c r="AT347" s="321"/>
      <c r="AU347" s="322"/>
    </row>
    <row r="348" spans="4:52" ht="14.1" customHeight="1" x14ac:dyDescent="0.2">
      <c r="D348" s="464" t="s">
        <v>75</v>
      </c>
      <c r="E348" s="465"/>
      <c r="F348" s="465"/>
      <c r="G348" s="465"/>
      <c r="H348" s="466"/>
      <c r="I348" s="487" t="s">
        <v>791</v>
      </c>
      <c r="J348" s="488"/>
      <c r="K348" s="488"/>
      <c r="L348" s="488"/>
      <c r="M348" s="488"/>
      <c r="N348" s="488"/>
      <c r="O348" s="488"/>
      <c r="P348" s="488"/>
      <c r="Q348" s="488"/>
      <c r="R348" s="488"/>
      <c r="S348" s="488"/>
      <c r="T348" s="488"/>
      <c r="U348" s="488"/>
      <c r="V348" s="488"/>
      <c r="W348" s="488"/>
      <c r="X348" s="488"/>
      <c r="Y348" s="488"/>
      <c r="Z348" s="488"/>
      <c r="AA348" s="488"/>
      <c r="AB348" s="488"/>
      <c r="AC348" s="488"/>
      <c r="AD348" s="488"/>
      <c r="AE348" s="488"/>
      <c r="AF348" s="488"/>
      <c r="AG348" s="488"/>
      <c r="AH348" s="488"/>
      <c r="AI348" s="488"/>
      <c r="AJ348" s="488"/>
      <c r="AK348" s="488"/>
      <c r="AL348" s="488"/>
      <c r="AM348" s="488"/>
      <c r="AN348" s="488"/>
      <c r="AO348" s="488"/>
      <c r="AP348" s="488"/>
      <c r="AQ348" s="488"/>
      <c r="AR348" s="489"/>
      <c r="AS348" s="319">
        <f>SUM(AS341:AS347)</f>
        <v>0</v>
      </c>
      <c r="AT348" s="319"/>
      <c r="AU348" s="319"/>
    </row>
    <row r="349" spans="4:52" ht="14.1" customHeight="1" x14ac:dyDescent="0.2">
      <c r="D349" s="467"/>
      <c r="E349" s="468"/>
      <c r="F349" s="468"/>
      <c r="G349" s="468"/>
      <c r="H349" s="469"/>
      <c r="I349" s="442"/>
      <c r="J349" s="443"/>
      <c r="K349" s="443"/>
      <c r="L349" s="443"/>
      <c r="M349" s="443"/>
      <c r="N349" s="443"/>
      <c r="O349" s="443"/>
      <c r="P349" s="443"/>
      <c r="Q349" s="443"/>
      <c r="R349" s="443"/>
      <c r="S349" s="443"/>
      <c r="T349" s="443"/>
      <c r="U349" s="443"/>
      <c r="V349" s="443"/>
      <c r="W349" s="443"/>
      <c r="X349" s="443"/>
      <c r="Y349" s="443"/>
      <c r="Z349" s="443"/>
      <c r="AA349" s="443"/>
      <c r="AB349" s="443"/>
      <c r="AC349" s="443"/>
      <c r="AD349" s="443"/>
      <c r="AE349" s="443"/>
      <c r="AF349" s="443"/>
      <c r="AG349" s="443"/>
      <c r="AH349" s="443"/>
      <c r="AI349" s="443"/>
      <c r="AJ349" s="443"/>
      <c r="AK349" s="443"/>
      <c r="AL349" s="443"/>
      <c r="AM349" s="443"/>
      <c r="AN349" s="443"/>
      <c r="AO349" s="443"/>
      <c r="AP349" s="443"/>
      <c r="AQ349" s="443"/>
      <c r="AR349" s="444"/>
      <c r="AS349" s="337"/>
      <c r="AT349" s="337"/>
      <c r="AU349" s="337"/>
    </row>
    <row r="350" spans="4:52" ht="14.1" customHeight="1" x14ac:dyDescent="0.2">
      <c r="D350" s="467"/>
      <c r="E350" s="468"/>
      <c r="F350" s="468"/>
      <c r="G350" s="468"/>
      <c r="H350" s="469"/>
      <c r="I350" s="483" t="s">
        <v>792</v>
      </c>
      <c r="J350" s="484"/>
      <c r="K350" s="484"/>
      <c r="L350" s="484"/>
      <c r="M350" s="484"/>
      <c r="N350" s="484"/>
      <c r="O350" s="484"/>
      <c r="P350" s="484"/>
      <c r="Q350" s="484"/>
      <c r="R350" s="484"/>
      <c r="S350" s="484"/>
      <c r="T350" s="484"/>
      <c r="U350" s="484"/>
      <c r="V350" s="484"/>
      <c r="W350" s="484"/>
      <c r="X350" s="484"/>
      <c r="Y350" s="484"/>
      <c r="Z350" s="484"/>
      <c r="AA350" s="484"/>
      <c r="AB350" s="484"/>
      <c r="AC350" s="484"/>
      <c r="AD350" s="484"/>
      <c r="AE350" s="484"/>
      <c r="AF350" s="484"/>
      <c r="AG350" s="484"/>
      <c r="AH350" s="484"/>
      <c r="AI350" s="484"/>
      <c r="AJ350" s="484"/>
      <c r="AK350" s="484"/>
      <c r="AL350" s="484"/>
      <c r="AM350" s="484"/>
      <c r="AN350" s="484"/>
      <c r="AO350" s="484"/>
      <c r="AP350" s="484"/>
      <c r="AQ350" s="484"/>
      <c r="AR350" s="485"/>
      <c r="AS350" s="154"/>
      <c r="AT350" s="154"/>
      <c r="AU350" s="154"/>
    </row>
    <row r="351" spans="4:52" ht="14.1" customHeight="1" x14ac:dyDescent="0.2">
      <c r="D351" s="467"/>
      <c r="E351" s="468"/>
      <c r="F351" s="468"/>
      <c r="G351" s="468"/>
      <c r="H351" s="469"/>
      <c r="I351" s="442"/>
      <c r="J351" s="443"/>
      <c r="K351" s="443"/>
      <c r="L351" s="443"/>
      <c r="M351" s="443"/>
      <c r="N351" s="443"/>
      <c r="O351" s="443"/>
      <c r="P351" s="443"/>
      <c r="Q351" s="443"/>
      <c r="R351" s="443"/>
      <c r="S351" s="443"/>
      <c r="T351" s="443"/>
      <c r="U351" s="443"/>
      <c r="V351" s="443"/>
      <c r="W351" s="443"/>
      <c r="X351" s="443"/>
      <c r="Y351" s="443"/>
      <c r="Z351" s="443"/>
      <c r="AA351" s="443"/>
      <c r="AB351" s="443"/>
      <c r="AC351" s="443"/>
      <c r="AD351" s="443"/>
      <c r="AE351" s="443"/>
      <c r="AF351" s="443"/>
      <c r="AG351" s="443"/>
      <c r="AH351" s="443"/>
      <c r="AI351" s="443"/>
      <c r="AJ351" s="443"/>
      <c r="AK351" s="443"/>
      <c r="AL351" s="443"/>
      <c r="AM351" s="443"/>
      <c r="AN351" s="443"/>
      <c r="AO351" s="443"/>
      <c r="AP351" s="443"/>
      <c r="AQ351" s="443"/>
      <c r="AR351" s="444"/>
      <c r="AS351" s="337"/>
      <c r="AT351" s="337"/>
      <c r="AU351" s="337"/>
    </row>
    <row r="352" spans="4:52" ht="27.95" customHeight="1" x14ac:dyDescent="0.15">
      <c r="D352" s="467"/>
      <c r="E352" s="468"/>
      <c r="F352" s="468"/>
      <c r="G352" s="468"/>
      <c r="H352" s="469"/>
      <c r="I352" s="486" t="s">
        <v>16</v>
      </c>
      <c r="J352" s="486"/>
      <c r="K352" s="486"/>
      <c r="L352" s="486"/>
      <c r="M352" s="486"/>
      <c r="N352" s="486"/>
      <c r="O352" s="486"/>
      <c r="P352" s="486"/>
      <c r="Q352" s="486"/>
      <c r="R352" s="486"/>
      <c r="S352" s="486"/>
      <c r="T352" s="486"/>
      <c r="U352" s="486"/>
      <c r="V352" s="486"/>
      <c r="W352" s="486"/>
      <c r="X352" s="486"/>
      <c r="Y352" s="486"/>
      <c r="Z352" s="486"/>
      <c r="AA352" s="486"/>
      <c r="AB352" s="486"/>
      <c r="AC352" s="486"/>
      <c r="AD352" s="486"/>
      <c r="AE352" s="486"/>
      <c r="AF352" s="486"/>
      <c r="AG352" s="486"/>
      <c r="AH352" s="486"/>
      <c r="AI352" s="486"/>
      <c r="AJ352" s="486"/>
      <c r="AK352" s="486"/>
      <c r="AL352" s="486"/>
      <c r="AM352" s="486"/>
      <c r="AN352" s="486"/>
      <c r="AO352" s="486"/>
      <c r="AP352" s="486"/>
      <c r="AQ352" s="486"/>
      <c r="AR352" s="486"/>
      <c r="AS352" s="303" t="s">
        <v>815</v>
      </c>
      <c r="AT352" s="303" t="s">
        <v>248</v>
      </c>
      <c r="AU352" s="154"/>
    </row>
    <row r="353" spans="4:52" ht="14.1" customHeight="1" x14ac:dyDescent="0.2">
      <c r="D353" s="467"/>
      <c r="E353" s="468"/>
      <c r="F353" s="468"/>
      <c r="G353" s="468"/>
      <c r="H353" s="469"/>
      <c r="I353" s="490"/>
      <c r="J353" s="491"/>
      <c r="K353" s="491"/>
      <c r="L353" s="491"/>
      <c r="M353" s="491"/>
      <c r="N353" s="491"/>
      <c r="O353" s="491"/>
      <c r="P353" s="491"/>
      <c r="Q353" s="491"/>
      <c r="R353" s="491"/>
      <c r="S353" s="491"/>
      <c r="T353" s="491"/>
      <c r="U353" s="491"/>
      <c r="V353" s="491"/>
      <c r="W353" s="491"/>
      <c r="X353" s="491"/>
      <c r="Y353" s="491"/>
      <c r="Z353" s="491"/>
      <c r="AA353" s="491"/>
      <c r="AB353" s="491"/>
      <c r="AC353" s="491"/>
      <c r="AD353" s="491"/>
      <c r="AE353" s="491"/>
      <c r="AF353" s="491"/>
      <c r="AG353" s="491"/>
      <c r="AH353" s="491"/>
      <c r="AI353" s="491"/>
      <c r="AJ353" s="491"/>
      <c r="AK353" s="491"/>
      <c r="AL353" s="491"/>
      <c r="AM353" s="491"/>
      <c r="AN353" s="491"/>
      <c r="AO353" s="491"/>
      <c r="AP353" s="491"/>
      <c r="AQ353" s="491"/>
      <c r="AR353" s="492"/>
      <c r="AS353" s="518"/>
      <c r="AT353" s="515"/>
      <c r="AU353" s="311"/>
    </row>
    <row r="354" spans="4:52" ht="14.1" customHeight="1" x14ac:dyDescent="0.2">
      <c r="D354" s="467"/>
      <c r="E354" s="468"/>
      <c r="F354" s="468"/>
      <c r="G354" s="468"/>
      <c r="H354" s="469"/>
      <c r="I354" s="493"/>
      <c r="J354" s="494"/>
      <c r="K354" s="494"/>
      <c r="L354" s="494"/>
      <c r="M354" s="494"/>
      <c r="N354" s="494"/>
      <c r="O354" s="494"/>
      <c r="P354" s="494"/>
      <c r="Q354" s="494"/>
      <c r="R354" s="494"/>
      <c r="S354" s="494"/>
      <c r="T354" s="494"/>
      <c r="U354" s="494"/>
      <c r="V354" s="494"/>
      <c r="W354" s="494"/>
      <c r="X354" s="494"/>
      <c r="Y354" s="494"/>
      <c r="Z354" s="494"/>
      <c r="AA354" s="494"/>
      <c r="AB354" s="494"/>
      <c r="AC354" s="494"/>
      <c r="AD354" s="494"/>
      <c r="AE354" s="494"/>
      <c r="AF354" s="494"/>
      <c r="AG354" s="494"/>
      <c r="AH354" s="494"/>
      <c r="AI354" s="494"/>
      <c r="AJ354" s="494"/>
      <c r="AK354" s="494"/>
      <c r="AL354" s="494"/>
      <c r="AM354" s="494"/>
      <c r="AN354" s="494"/>
      <c r="AO354" s="494"/>
      <c r="AP354" s="494"/>
      <c r="AQ354" s="494"/>
      <c r="AR354" s="495"/>
      <c r="AS354" s="518"/>
      <c r="AT354" s="516"/>
      <c r="AU354" s="311"/>
    </row>
    <row r="355" spans="4:52" ht="14.1" customHeight="1" x14ac:dyDescent="0.2">
      <c r="D355" s="467"/>
      <c r="E355" s="468"/>
      <c r="F355" s="468"/>
      <c r="G355" s="468"/>
      <c r="H355" s="469"/>
      <c r="I355" s="493"/>
      <c r="J355" s="494"/>
      <c r="K355" s="494"/>
      <c r="L355" s="494"/>
      <c r="M355" s="494"/>
      <c r="N355" s="494"/>
      <c r="O355" s="494"/>
      <c r="P355" s="494"/>
      <c r="Q355" s="494"/>
      <c r="R355" s="494"/>
      <c r="S355" s="494"/>
      <c r="T355" s="494"/>
      <c r="U355" s="494"/>
      <c r="V355" s="494"/>
      <c r="W355" s="494"/>
      <c r="X355" s="494"/>
      <c r="Y355" s="494"/>
      <c r="Z355" s="494"/>
      <c r="AA355" s="494"/>
      <c r="AB355" s="494"/>
      <c r="AC355" s="494"/>
      <c r="AD355" s="494"/>
      <c r="AE355" s="494"/>
      <c r="AF355" s="494"/>
      <c r="AG355" s="494"/>
      <c r="AH355" s="494"/>
      <c r="AI355" s="494"/>
      <c r="AJ355" s="494"/>
      <c r="AK355" s="494"/>
      <c r="AL355" s="494"/>
      <c r="AM355" s="494"/>
      <c r="AN355" s="494"/>
      <c r="AO355" s="494"/>
      <c r="AP355" s="494"/>
      <c r="AQ355" s="494"/>
      <c r="AR355" s="495"/>
      <c r="AS355" s="518"/>
      <c r="AT355" s="516"/>
      <c r="AU355" s="311"/>
    </row>
    <row r="356" spans="4:52" ht="14.1" customHeight="1" x14ac:dyDescent="0.2">
      <c r="D356" s="467"/>
      <c r="E356" s="468"/>
      <c r="F356" s="468"/>
      <c r="G356" s="468"/>
      <c r="H356" s="469"/>
      <c r="I356" s="493"/>
      <c r="J356" s="494"/>
      <c r="K356" s="494"/>
      <c r="L356" s="494"/>
      <c r="M356" s="494"/>
      <c r="N356" s="494"/>
      <c r="O356" s="494"/>
      <c r="P356" s="494"/>
      <c r="Q356" s="494"/>
      <c r="R356" s="494"/>
      <c r="S356" s="494"/>
      <c r="T356" s="494"/>
      <c r="U356" s="494"/>
      <c r="V356" s="494"/>
      <c r="W356" s="494"/>
      <c r="X356" s="494"/>
      <c r="Y356" s="494"/>
      <c r="Z356" s="494"/>
      <c r="AA356" s="494"/>
      <c r="AB356" s="494"/>
      <c r="AC356" s="494"/>
      <c r="AD356" s="494"/>
      <c r="AE356" s="494"/>
      <c r="AF356" s="494"/>
      <c r="AG356" s="494"/>
      <c r="AH356" s="494"/>
      <c r="AI356" s="494"/>
      <c r="AJ356" s="494"/>
      <c r="AK356" s="494"/>
      <c r="AL356" s="494"/>
      <c r="AM356" s="494"/>
      <c r="AN356" s="494"/>
      <c r="AO356" s="494"/>
      <c r="AP356" s="494"/>
      <c r="AQ356" s="494"/>
      <c r="AR356" s="495"/>
      <c r="AS356" s="518"/>
      <c r="AT356" s="516"/>
      <c r="AU356" s="311"/>
    </row>
    <row r="357" spans="4:52" ht="14.1" customHeight="1" x14ac:dyDescent="0.2">
      <c r="D357" s="467"/>
      <c r="E357" s="468"/>
      <c r="F357" s="468"/>
      <c r="G357" s="468"/>
      <c r="H357" s="469"/>
      <c r="I357" s="493"/>
      <c r="J357" s="494"/>
      <c r="K357" s="494"/>
      <c r="L357" s="494"/>
      <c r="M357" s="494"/>
      <c r="N357" s="494"/>
      <c r="O357" s="494"/>
      <c r="P357" s="494"/>
      <c r="Q357" s="494"/>
      <c r="R357" s="494"/>
      <c r="S357" s="494"/>
      <c r="T357" s="494"/>
      <c r="U357" s="494"/>
      <c r="V357" s="494"/>
      <c r="W357" s="494"/>
      <c r="X357" s="494"/>
      <c r="Y357" s="494"/>
      <c r="Z357" s="494"/>
      <c r="AA357" s="494"/>
      <c r="AB357" s="494"/>
      <c r="AC357" s="494"/>
      <c r="AD357" s="494"/>
      <c r="AE357" s="494"/>
      <c r="AF357" s="494"/>
      <c r="AG357" s="494"/>
      <c r="AH357" s="494"/>
      <c r="AI357" s="494"/>
      <c r="AJ357" s="494"/>
      <c r="AK357" s="494"/>
      <c r="AL357" s="494"/>
      <c r="AM357" s="494"/>
      <c r="AN357" s="494"/>
      <c r="AO357" s="494"/>
      <c r="AP357" s="494"/>
      <c r="AQ357" s="494"/>
      <c r="AR357" s="495"/>
      <c r="AS357" s="518"/>
      <c r="AT357" s="516"/>
      <c r="AU357" s="311"/>
    </row>
    <row r="358" spans="4:52" ht="14.1" customHeight="1" x14ac:dyDescent="0.2">
      <c r="D358" s="467"/>
      <c r="E358" s="468"/>
      <c r="F358" s="468"/>
      <c r="G358" s="468"/>
      <c r="H358" s="469"/>
      <c r="I358" s="493"/>
      <c r="J358" s="494"/>
      <c r="K358" s="494"/>
      <c r="L358" s="494"/>
      <c r="M358" s="494"/>
      <c r="N358" s="494"/>
      <c r="O358" s="494"/>
      <c r="P358" s="494"/>
      <c r="Q358" s="494"/>
      <c r="R358" s="494"/>
      <c r="S358" s="494"/>
      <c r="T358" s="494"/>
      <c r="U358" s="494"/>
      <c r="V358" s="494"/>
      <c r="W358" s="494"/>
      <c r="X358" s="494"/>
      <c r="Y358" s="494"/>
      <c r="Z358" s="494"/>
      <c r="AA358" s="494"/>
      <c r="AB358" s="494"/>
      <c r="AC358" s="494"/>
      <c r="AD358" s="494"/>
      <c r="AE358" s="494"/>
      <c r="AF358" s="494"/>
      <c r="AG358" s="494"/>
      <c r="AH358" s="494"/>
      <c r="AI358" s="494"/>
      <c r="AJ358" s="494"/>
      <c r="AK358" s="494"/>
      <c r="AL358" s="494"/>
      <c r="AM358" s="494"/>
      <c r="AN358" s="494"/>
      <c r="AO358" s="494"/>
      <c r="AP358" s="494"/>
      <c r="AQ358" s="494"/>
      <c r="AR358" s="495"/>
      <c r="AS358" s="518"/>
      <c r="AT358" s="516"/>
      <c r="AU358" s="311"/>
    </row>
    <row r="359" spans="4:52" ht="14.1" customHeight="1" x14ac:dyDescent="0.2">
      <c r="D359" s="467"/>
      <c r="E359" s="468"/>
      <c r="F359" s="468"/>
      <c r="G359" s="468"/>
      <c r="H359" s="469"/>
      <c r="I359" s="496"/>
      <c r="J359" s="497"/>
      <c r="K359" s="497"/>
      <c r="L359" s="497"/>
      <c r="M359" s="497"/>
      <c r="N359" s="497"/>
      <c r="O359" s="497"/>
      <c r="P359" s="497"/>
      <c r="Q359" s="497"/>
      <c r="R359" s="497"/>
      <c r="S359" s="497"/>
      <c r="T359" s="497"/>
      <c r="U359" s="497"/>
      <c r="V359" s="497"/>
      <c r="W359" s="497"/>
      <c r="X359" s="497"/>
      <c r="Y359" s="497"/>
      <c r="Z359" s="497"/>
      <c r="AA359" s="497"/>
      <c r="AB359" s="497"/>
      <c r="AC359" s="497"/>
      <c r="AD359" s="497"/>
      <c r="AE359" s="497"/>
      <c r="AF359" s="497"/>
      <c r="AG359" s="497"/>
      <c r="AH359" s="497"/>
      <c r="AI359" s="497"/>
      <c r="AJ359" s="497"/>
      <c r="AK359" s="497"/>
      <c r="AL359" s="497"/>
      <c r="AM359" s="497"/>
      <c r="AN359" s="497"/>
      <c r="AO359" s="497"/>
      <c r="AP359" s="497"/>
      <c r="AQ359" s="497"/>
      <c r="AR359" s="498"/>
      <c r="AS359" s="518"/>
      <c r="AT359" s="517"/>
      <c r="AU359" s="311"/>
      <c r="AV359" s="140">
        <f>LEN(I353)</f>
        <v>0</v>
      </c>
      <c r="AW359" s="140" t="s">
        <v>64</v>
      </c>
      <c r="AX359" s="141">
        <v>700</v>
      </c>
      <c r="AY359" s="140" t="s">
        <v>63</v>
      </c>
      <c r="AZ359" s="3" t="str">
        <f>IF(AV359&gt;AX359,"FIGYELEM! Tartsa be a megjelölt karakterszámot!","-")</f>
        <v>-</v>
      </c>
    </row>
    <row r="360" spans="4:52" ht="26.1" customHeight="1" x14ac:dyDescent="0.2">
      <c r="D360" s="467"/>
      <c r="E360" s="468"/>
      <c r="F360" s="468"/>
      <c r="G360" s="468"/>
      <c r="H360" s="469"/>
      <c r="I360" s="486" t="s">
        <v>8</v>
      </c>
      <c r="J360" s="499"/>
      <c r="K360" s="499"/>
      <c r="L360" s="499"/>
      <c r="M360" s="499"/>
      <c r="N360" s="499"/>
      <c r="O360" s="499"/>
      <c r="P360" s="499"/>
      <c r="Q360" s="499"/>
      <c r="R360" s="499"/>
      <c r="S360" s="499"/>
      <c r="T360" s="499"/>
      <c r="U360" s="499"/>
      <c r="V360" s="499"/>
      <c r="W360" s="499"/>
      <c r="X360" s="499"/>
      <c r="Y360" s="443"/>
      <c r="Z360" s="500"/>
      <c r="AA360" s="500"/>
      <c r="AB360" s="500"/>
      <c r="AC360" s="500"/>
      <c r="AD360" s="500"/>
      <c r="AE360" s="500"/>
      <c r="AF360" s="500"/>
      <c r="AG360" s="500"/>
      <c r="AH360" s="500"/>
      <c r="AI360" s="500"/>
      <c r="AJ360" s="500"/>
      <c r="AK360" s="500"/>
      <c r="AL360" s="500"/>
      <c r="AM360" s="500"/>
      <c r="AN360" s="500"/>
      <c r="AO360" s="500"/>
      <c r="AP360" s="500"/>
      <c r="AQ360" s="500"/>
      <c r="AR360" s="501"/>
      <c r="AS360" s="147">
        <f t="shared" ref="AS360:AS365" si="33">IF(Y360=BM54,1,0)</f>
        <v>0</v>
      </c>
      <c r="AT360" s="143"/>
      <c r="AU360" s="322"/>
      <c r="AZ360" s="3" t="str">
        <f t="shared" ref="AZ360:AZ365" si="34">IF(Y360=BM54,"FIGYELEM! Fejtse ki A részt vevő diákok tevékenységének bemutatása c. mezőben és csatoljon fényképet a tevékenységről!","-")</f>
        <v>-</v>
      </c>
    </row>
    <row r="361" spans="4:52" ht="26.1" customHeight="1" x14ac:dyDescent="0.2">
      <c r="D361" s="467"/>
      <c r="E361" s="468"/>
      <c r="F361" s="468"/>
      <c r="G361" s="468"/>
      <c r="H361" s="469"/>
      <c r="I361" s="486" t="s">
        <v>9</v>
      </c>
      <c r="J361" s="486"/>
      <c r="K361" s="486"/>
      <c r="L361" s="486"/>
      <c r="M361" s="486"/>
      <c r="N361" s="486"/>
      <c r="O361" s="486"/>
      <c r="P361" s="486"/>
      <c r="Q361" s="486"/>
      <c r="R361" s="486"/>
      <c r="S361" s="486"/>
      <c r="T361" s="486"/>
      <c r="U361" s="486"/>
      <c r="V361" s="486"/>
      <c r="W361" s="486"/>
      <c r="X361" s="486"/>
      <c r="Y361" s="442"/>
      <c r="Z361" s="443"/>
      <c r="AA361" s="443"/>
      <c r="AB361" s="443"/>
      <c r="AC361" s="443"/>
      <c r="AD361" s="443"/>
      <c r="AE361" s="443"/>
      <c r="AF361" s="443"/>
      <c r="AG361" s="443"/>
      <c r="AH361" s="443"/>
      <c r="AI361" s="443"/>
      <c r="AJ361" s="443"/>
      <c r="AK361" s="443"/>
      <c r="AL361" s="443"/>
      <c r="AM361" s="443"/>
      <c r="AN361" s="443"/>
      <c r="AO361" s="443"/>
      <c r="AP361" s="443"/>
      <c r="AQ361" s="443"/>
      <c r="AR361" s="444"/>
      <c r="AS361" s="147">
        <f t="shared" si="33"/>
        <v>0</v>
      </c>
      <c r="AT361" s="143"/>
      <c r="AU361" s="322"/>
      <c r="AZ361" s="3" t="str">
        <f t="shared" si="34"/>
        <v>-</v>
      </c>
    </row>
    <row r="362" spans="4:52" ht="26.1" customHeight="1" x14ac:dyDescent="0.2">
      <c r="D362" s="467"/>
      <c r="E362" s="468"/>
      <c r="F362" s="468"/>
      <c r="G362" s="468"/>
      <c r="H362" s="469"/>
      <c r="I362" s="486" t="s">
        <v>10</v>
      </c>
      <c r="J362" s="486"/>
      <c r="K362" s="486"/>
      <c r="L362" s="486"/>
      <c r="M362" s="486"/>
      <c r="N362" s="486"/>
      <c r="O362" s="486"/>
      <c r="P362" s="486"/>
      <c r="Q362" s="486"/>
      <c r="R362" s="486"/>
      <c r="S362" s="486"/>
      <c r="T362" s="486"/>
      <c r="U362" s="486"/>
      <c r="V362" s="486"/>
      <c r="W362" s="486"/>
      <c r="X362" s="486"/>
      <c r="Y362" s="442"/>
      <c r="Z362" s="443"/>
      <c r="AA362" s="443"/>
      <c r="AB362" s="443"/>
      <c r="AC362" s="443"/>
      <c r="AD362" s="443"/>
      <c r="AE362" s="443"/>
      <c r="AF362" s="443"/>
      <c r="AG362" s="443"/>
      <c r="AH362" s="443"/>
      <c r="AI362" s="443"/>
      <c r="AJ362" s="443"/>
      <c r="AK362" s="443"/>
      <c r="AL362" s="443"/>
      <c r="AM362" s="443"/>
      <c r="AN362" s="443"/>
      <c r="AO362" s="443"/>
      <c r="AP362" s="443"/>
      <c r="AQ362" s="443"/>
      <c r="AR362" s="444"/>
      <c r="AS362" s="147">
        <f t="shared" si="33"/>
        <v>0</v>
      </c>
      <c r="AT362" s="143"/>
      <c r="AU362" s="322"/>
      <c r="AZ362" s="3" t="str">
        <f t="shared" si="34"/>
        <v>-</v>
      </c>
    </row>
    <row r="363" spans="4:52" ht="26.1" customHeight="1" x14ac:dyDescent="0.2">
      <c r="D363" s="467"/>
      <c r="E363" s="468"/>
      <c r="F363" s="468"/>
      <c r="G363" s="468"/>
      <c r="H363" s="469"/>
      <c r="I363" s="486" t="s">
        <v>12</v>
      </c>
      <c r="J363" s="486"/>
      <c r="K363" s="486"/>
      <c r="L363" s="486"/>
      <c r="M363" s="486"/>
      <c r="N363" s="486"/>
      <c r="O363" s="486"/>
      <c r="P363" s="486"/>
      <c r="Q363" s="486"/>
      <c r="R363" s="486"/>
      <c r="S363" s="486"/>
      <c r="T363" s="486"/>
      <c r="U363" s="486"/>
      <c r="V363" s="486"/>
      <c r="W363" s="486"/>
      <c r="X363" s="486"/>
      <c r="Y363" s="442"/>
      <c r="Z363" s="443"/>
      <c r="AA363" s="443"/>
      <c r="AB363" s="443"/>
      <c r="AC363" s="443"/>
      <c r="AD363" s="443"/>
      <c r="AE363" s="443"/>
      <c r="AF363" s="443"/>
      <c r="AG363" s="443"/>
      <c r="AH363" s="443"/>
      <c r="AI363" s="443"/>
      <c r="AJ363" s="443"/>
      <c r="AK363" s="443"/>
      <c r="AL363" s="443"/>
      <c r="AM363" s="443"/>
      <c r="AN363" s="443"/>
      <c r="AO363" s="443"/>
      <c r="AP363" s="443"/>
      <c r="AQ363" s="443"/>
      <c r="AR363" s="444"/>
      <c r="AS363" s="147">
        <f t="shared" si="33"/>
        <v>0</v>
      </c>
      <c r="AT363" s="143"/>
      <c r="AU363" s="322"/>
      <c r="AZ363" s="3" t="str">
        <f t="shared" si="34"/>
        <v>-</v>
      </c>
    </row>
    <row r="364" spans="4:52" ht="26.1" customHeight="1" x14ac:dyDescent="0.2">
      <c r="D364" s="467"/>
      <c r="E364" s="468"/>
      <c r="F364" s="468"/>
      <c r="G364" s="468"/>
      <c r="H364" s="469"/>
      <c r="I364" s="486" t="s">
        <v>734</v>
      </c>
      <c r="J364" s="486"/>
      <c r="K364" s="486"/>
      <c r="L364" s="486"/>
      <c r="M364" s="486"/>
      <c r="N364" s="486"/>
      <c r="O364" s="486"/>
      <c r="P364" s="486"/>
      <c r="Q364" s="486"/>
      <c r="R364" s="486"/>
      <c r="S364" s="486"/>
      <c r="T364" s="486"/>
      <c r="U364" s="486"/>
      <c r="V364" s="486"/>
      <c r="W364" s="486"/>
      <c r="X364" s="486"/>
      <c r="Y364" s="442"/>
      <c r="Z364" s="443"/>
      <c r="AA364" s="443"/>
      <c r="AB364" s="443"/>
      <c r="AC364" s="443"/>
      <c r="AD364" s="443"/>
      <c r="AE364" s="443"/>
      <c r="AF364" s="443"/>
      <c r="AG364" s="443"/>
      <c r="AH364" s="443"/>
      <c r="AI364" s="443"/>
      <c r="AJ364" s="443"/>
      <c r="AK364" s="443"/>
      <c r="AL364" s="443"/>
      <c r="AM364" s="443"/>
      <c r="AN364" s="443"/>
      <c r="AO364" s="443"/>
      <c r="AP364" s="443"/>
      <c r="AQ364" s="443"/>
      <c r="AR364" s="444"/>
      <c r="AS364" s="147">
        <f t="shared" si="33"/>
        <v>0</v>
      </c>
      <c r="AT364" s="143"/>
      <c r="AU364" s="322"/>
      <c r="AZ364" s="3" t="str">
        <f t="shared" si="34"/>
        <v>-</v>
      </c>
    </row>
    <row r="365" spans="4:52" ht="26.1" customHeight="1" x14ac:dyDescent="0.2">
      <c r="D365" s="467"/>
      <c r="E365" s="468"/>
      <c r="F365" s="468"/>
      <c r="G365" s="468"/>
      <c r="H365" s="469"/>
      <c r="I365" s="486" t="s">
        <v>11</v>
      </c>
      <c r="J365" s="486"/>
      <c r="K365" s="486"/>
      <c r="L365" s="486"/>
      <c r="M365" s="486"/>
      <c r="N365" s="486"/>
      <c r="O365" s="486"/>
      <c r="P365" s="486"/>
      <c r="Q365" s="486"/>
      <c r="R365" s="486"/>
      <c r="S365" s="486"/>
      <c r="T365" s="486"/>
      <c r="U365" s="486"/>
      <c r="V365" s="486"/>
      <c r="W365" s="486"/>
      <c r="X365" s="486"/>
      <c r="Y365" s="442"/>
      <c r="Z365" s="443"/>
      <c r="AA365" s="443"/>
      <c r="AB365" s="443"/>
      <c r="AC365" s="443"/>
      <c r="AD365" s="443"/>
      <c r="AE365" s="443"/>
      <c r="AF365" s="443"/>
      <c r="AG365" s="443"/>
      <c r="AH365" s="443"/>
      <c r="AI365" s="443"/>
      <c r="AJ365" s="443"/>
      <c r="AK365" s="443"/>
      <c r="AL365" s="443"/>
      <c r="AM365" s="443"/>
      <c r="AN365" s="443"/>
      <c r="AO365" s="443"/>
      <c r="AP365" s="443"/>
      <c r="AQ365" s="443"/>
      <c r="AR365" s="444"/>
      <c r="AS365" s="147">
        <f t="shared" si="33"/>
        <v>0</v>
      </c>
      <c r="AT365" s="143"/>
      <c r="AU365" s="322"/>
      <c r="AZ365" s="3" t="str">
        <f t="shared" si="34"/>
        <v>-</v>
      </c>
    </row>
    <row r="366" spans="4:52" ht="69.95" customHeight="1" x14ac:dyDescent="0.2">
      <c r="D366" s="467"/>
      <c r="E366" s="468"/>
      <c r="F366" s="468"/>
      <c r="G366" s="468"/>
      <c r="H366" s="469"/>
      <c r="I366" s="459" t="s">
        <v>871</v>
      </c>
      <c r="J366" s="460"/>
      <c r="K366" s="460"/>
      <c r="L366" s="460"/>
      <c r="M366" s="460"/>
      <c r="N366" s="460"/>
      <c r="O366" s="460"/>
      <c r="P366" s="460"/>
      <c r="Q366" s="460"/>
      <c r="R366" s="460"/>
      <c r="S366" s="460"/>
      <c r="T366" s="460"/>
      <c r="U366" s="460"/>
      <c r="V366" s="460"/>
      <c r="W366" s="460"/>
      <c r="X366" s="460"/>
      <c r="Y366" s="460"/>
      <c r="Z366" s="460"/>
      <c r="AA366" s="460"/>
      <c r="AB366" s="460"/>
      <c r="AC366" s="460"/>
      <c r="AD366" s="460"/>
      <c r="AE366" s="460"/>
      <c r="AF366" s="460"/>
      <c r="AG366" s="460"/>
      <c r="AH366" s="460"/>
      <c r="AI366" s="460"/>
      <c r="AJ366" s="460"/>
      <c r="AK366" s="460"/>
      <c r="AL366" s="460"/>
      <c r="AM366" s="460"/>
      <c r="AN366" s="460"/>
      <c r="AO366" s="460"/>
      <c r="AP366" s="460"/>
      <c r="AQ366" s="460"/>
      <c r="AR366" s="461"/>
      <c r="AS366" s="322"/>
      <c r="AT366" s="322"/>
      <c r="AU366" s="322"/>
    </row>
    <row r="367" spans="4:52" ht="14.1" customHeight="1" x14ac:dyDescent="0.15">
      <c r="D367" s="467"/>
      <c r="E367" s="468"/>
      <c r="F367" s="468"/>
      <c r="G367" s="468"/>
      <c r="H367" s="469"/>
      <c r="I367" s="111"/>
      <c r="J367" s="407" t="s">
        <v>132</v>
      </c>
      <c r="K367" s="407"/>
      <c r="L367" s="407"/>
      <c r="M367" s="407"/>
      <c r="N367" s="407"/>
      <c r="O367" s="407"/>
      <c r="P367" s="407"/>
      <c r="Q367" s="407"/>
      <c r="R367" s="410" t="s">
        <v>134</v>
      </c>
      <c r="S367" s="376"/>
      <c r="T367" s="376"/>
      <c r="U367" s="376"/>
      <c r="V367" s="376"/>
      <c r="W367" s="377"/>
      <c r="X367" s="120"/>
      <c r="Y367" s="410" t="s">
        <v>133</v>
      </c>
      <c r="Z367" s="376"/>
      <c r="AA367" s="376"/>
      <c r="AB367" s="376"/>
      <c r="AC367" s="376"/>
      <c r="AD367" s="376"/>
      <c r="AE367" s="376"/>
      <c r="AF367" s="376"/>
      <c r="AG367" s="376"/>
      <c r="AH367" s="376"/>
      <c r="AI367" s="376"/>
      <c r="AJ367" s="376"/>
      <c r="AK367" s="376"/>
      <c r="AL367" s="376"/>
      <c r="AM367" s="376"/>
      <c r="AN367" s="376"/>
      <c r="AO367" s="376"/>
      <c r="AP367" s="376"/>
      <c r="AQ367" s="376"/>
      <c r="AR367" s="377"/>
      <c r="AS367" s="303" t="s">
        <v>815</v>
      </c>
      <c r="AT367" s="322"/>
      <c r="AU367" s="322"/>
    </row>
    <row r="368" spans="4:52" ht="14.1" customHeight="1" x14ac:dyDescent="0.2">
      <c r="D368" s="467"/>
      <c r="E368" s="468"/>
      <c r="F368" s="468"/>
      <c r="G368" s="468"/>
      <c r="H368" s="469"/>
      <c r="I368" s="111" t="s">
        <v>748</v>
      </c>
      <c r="J368" s="408" t="str">
        <f>CONCATENATE('2.'!$D$8,'2.'!$I$8,'2.'!$J$8,"-")</f>
        <v>HAT-14-01-0380-</v>
      </c>
      <c r="K368" s="408"/>
      <c r="L368" s="408"/>
      <c r="M368" s="408"/>
      <c r="N368" s="408"/>
      <c r="O368" s="408"/>
      <c r="P368" s="408"/>
      <c r="Q368" s="408"/>
      <c r="R368" s="428"/>
      <c r="S368" s="429"/>
      <c r="T368" s="429"/>
      <c r="U368" s="429"/>
      <c r="V368" s="429"/>
      <c r="W368" s="473"/>
      <c r="X368" s="109" t="s">
        <v>129</v>
      </c>
      <c r="Y368" s="462"/>
      <c r="Z368" s="462"/>
      <c r="AA368" s="462"/>
      <c r="AB368" s="462"/>
      <c r="AC368" s="462"/>
      <c r="AD368" s="462"/>
      <c r="AE368" s="462"/>
      <c r="AF368" s="462"/>
      <c r="AG368" s="462"/>
      <c r="AH368" s="462"/>
      <c r="AI368" s="462"/>
      <c r="AJ368" s="462"/>
      <c r="AK368" s="462"/>
      <c r="AL368" s="462"/>
      <c r="AM368" s="462"/>
      <c r="AN368" s="462"/>
      <c r="AO368" s="462"/>
      <c r="AP368" s="462"/>
      <c r="AQ368" s="462"/>
      <c r="AR368" s="463"/>
      <c r="AS368" s="147">
        <f t="shared" ref="AS368:AS374" si="35">IF(R368&gt;0,1,0)</f>
        <v>0</v>
      </c>
      <c r="AT368" s="321"/>
      <c r="AU368" s="322"/>
    </row>
    <row r="369" spans="4:47" ht="14.1" customHeight="1" x14ac:dyDescent="0.2">
      <c r="D369" s="467"/>
      <c r="E369" s="468"/>
      <c r="F369" s="468"/>
      <c r="G369" s="468"/>
      <c r="H369" s="469"/>
      <c r="I369" s="111" t="s">
        <v>749</v>
      </c>
      <c r="J369" s="408" t="str">
        <f>CONCATENATE('2.'!$D$8,'2.'!$I$8,'2.'!$J$8,"-")</f>
        <v>HAT-14-01-0380-</v>
      </c>
      <c r="K369" s="408"/>
      <c r="L369" s="408"/>
      <c r="M369" s="408"/>
      <c r="N369" s="408"/>
      <c r="O369" s="408"/>
      <c r="P369" s="408"/>
      <c r="Q369" s="408"/>
      <c r="R369" s="428"/>
      <c r="S369" s="429"/>
      <c r="T369" s="429"/>
      <c r="U369" s="429"/>
      <c r="V369" s="429"/>
      <c r="W369" s="473"/>
      <c r="X369" s="109" t="s">
        <v>129</v>
      </c>
      <c r="Y369" s="462"/>
      <c r="Z369" s="462"/>
      <c r="AA369" s="462"/>
      <c r="AB369" s="462"/>
      <c r="AC369" s="462"/>
      <c r="AD369" s="462"/>
      <c r="AE369" s="462"/>
      <c r="AF369" s="462"/>
      <c r="AG369" s="462"/>
      <c r="AH369" s="462"/>
      <c r="AI369" s="462"/>
      <c r="AJ369" s="462"/>
      <c r="AK369" s="462"/>
      <c r="AL369" s="462"/>
      <c r="AM369" s="462"/>
      <c r="AN369" s="462"/>
      <c r="AO369" s="462"/>
      <c r="AP369" s="462"/>
      <c r="AQ369" s="462"/>
      <c r="AR369" s="463"/>
      <c r="AS369" s="147">
        <f t="shared" si="35"/>
        <v>0</v>
      </c>
      <c r="AT369" s="321"/>
      <c r="AU369" s="322"/>
    </row>
    <row r="370" spans="4:47" ht="14.1" customHeight="1" x14ac:dyDescent="0.2">
      <c r="D370" s="467"/>
      <c r="E370" s="468"/>
      <c r="F370" s="468"/>
      <c r="G370" s="468"/>
      <c r="H370" s="469"/>
      <c r="I370" s="111" t="s">
        <v>750</v>
      </c>
      <c r="J370" s="408" t="str">
        <f>CONCATENATE('2.'!$D$8,'2.'!$I$8,'2.'!$J$8,"-")</f>
        <v>HAT-14-01-0380-</v>
      </c>
      <c r="K370" s="408"/>
      <c r="L370" s="408"/>
      <c r="M370" s="408"/>
      <c r="N370" s="408"/>
      <c r="O370" s="408"/>
      <c r="P370" s="408"/>
      <c r="Q370" s="408"/>
      <c r="R370" s="428"/>
      <c r="S370" s="429"/>
      <c r="T370" s="429"/>
      <c r="U370" s="429"/>
      <c r="V370" s="429"/>
      <c r="W370" s="473"/>
      <c r="X370" s="109" t="s">
        <v>129</v>
      </c>
      <c r="Y370" s="462"/>
      <c r="Z370" s="462"/>
      <c r="AA370" s="462"/>
      <c r="AB370" s="462"/>
      <c r="AC370" s="462"/>
      <c r="AD370" s="462"/>
      <c r="AE370" s="462"/>
      <c r="AF370" s="462"/>
      <c r="AG370" s="462"/>
      <c r="AH370" s="462"/>
      <c r="AI370" s="462"/>
      <c r="AJ370" s="462"/>
      <c r="AK370" s="462"/>
      <c r="AL370" s="462"/>
      <c r="AM370" s="462"/>
      <c r="AN370" s="462"/>
      <c r="AO370" s="462"/>
      <c r="AP370" s="462"/>
      <c r="AQ370" s="462"/>
      <c r="AR370" s="463"/>
      <c r="AS370" s="147">
        <f t="shared" si="35"/>
        <v>0</v>
      </c>
      <c r="AT370" s="321"/>
      <c r="AU370" s="322"/>
    </row>
    <row r="371" spans="4:47" ht="14.1" customHeight="1" x14ac:dyDescent="0.2">
      <c r="D371" s="467"/>
      <c r="E371" s="468"/>
      <c r="F371" s="468"/>
      <c r="G371" s="468"/>
      <c r="H371" s="469"/>
      <c r="I371" s="111" t="s">
        <v>751</v>
      </c>
      <c r="J371" s="408" t="str">
        <f>CONCATENATE('2.'!$D$8,'2.'!$I$8,'2.'!$J$8,"-")</f>
        <v>HAT-14-01-0380-</v>
      </c>
      <c r="K371" s="408"/>
      <c r="L371" s="408"/>
      <c r="M371" s="408"/>
      <c r="N371" s="408"/>
      <c r="O371" s="408"/>
      <c r="P371" s="408"/>
      <c r="Q371" s="408"/>
      <c r="R371" s="428"/>
      <c r="S371" s="429"/>
      <c r="T371" s="429"/>
      <c r="U371" s="429"/>
      <c r="V371" s="429"/>
      <c r="W371" s="473"/>
      <c r="X371" s="109" t="s">
        <v>129</v>
      </c>
      <c r="Y371" s="462"/>
      <c r="Z371" s="462"/>
      <c r="AA371" s="462"/>
      <c r="AB371" s="462"/>
      <c r="AC371" s="462"/>
      <c r="AD371" s="462"/>
      <c r="AE371" s="462"/>
      <c r="AF371" s="462"/>
      <c r="AG371" s="462"/>
      <c r="AH371" s="462"/>
      <c r="AI371" s="462"/>
      <c r="AJ371" s="462"/>
      <c r="AK371" s="462"/>
      <c r="AL371" s="462"/>
      <c r="AM371" s="462"/>
      <c r="AN371" s="462"/>
      <c r="AO371" s="462"/>
      <c r="AP371" s="462"/>
      <c r="AQ371" s="462"/>
      <c r="AR371" s="463"/>
      <c r="AS371" s="147">
        <f t="shared" si="35"/>
        <v>0</v>
      </c>
      <c r="AT371" s="321"/>
      <c r="AU371" s="322"/>
    </row>
    <row r="372" spans="4:47" ht="14.1" customHeight="1" x14ac:dyDescent="0.2">
      <c r="D372" s="467"/>
      <c r="E372" s="468"/>
      <c r="F372" s="468"/>
      <c r="G372" s="468"/>
      <c r="H372" s="469"/>
      <c r="I372" s="111" t="s">
        <v>752</v>
      </c>
      <c r="J372" s="408" t="str">
        <f>CONCATENATE('2.'!$D$8,'2.'!$I$8,'2.'!$J$8,"-")</f>
        <v>HAT-14-01-0380-</v>
      </c>
      <c r="K372" s="408"/>
      <c r="L372" s="408"/>
      <c r="M372" s="408"/>
      <c r="N372" s="408"/>
      <c r="O372" s="408"/>
      <c r="P372" s="408"/>
      <c r="Q372" s="408"/>
      <c r="R372" s="428"/>
      <c r="S372" s="429"/>
      <c r="T372" s="429"/>
      <c r="U372" s="429"/>
      <c r="V372" s="429"/>
      <c r="W372" s="473"/>
      <c r="X372" s="109" t="s">
        <v>129</v>
      </c>
      <c r="Y372" s="462"/>
      <c r="Z372" s="462"/>
      <c r="AA372" s="462"/>
      <c r="AB372" s="462"/>
      <c r="AC372" s="462"/>
      <c r="AD372" s="462"/>
      <c r="AE372" s="462"/>
      <c r="AF372" s="462"/>
      <c r="AG372" s="462"/>
      <c r="AH372" s="462"/>
      <c r="AI372" s="462"/>
      <c r="AJ372" s="462"/>
      <c r="AK372" s="462"/>
      <c r="AL372" s="462"/>
      <c r="AM372" s="462"/>
      <c r="AN372" s="462"/>
      <c r="AO372" s="462"/>
      <c r="AP372" s="462"/>
      <c r="AQ372" s="462"/>
      <c r="AR372" s="463"/>
      <c r="AS372" s="147">
        <f t="shared" si="35"/>
        <v>0</v>
      </c>
      <c r="AT372" s="321"/>
      <c r="AU372" s="322"/>
    </row>
    <row r="373" spans="4:47" ht="14.1" customHeight="1" x14ac:dyDescent="0.2">
      <c r="D373" s="467"/>
      <c r="E373" s="468"/>
      <c r="F373" s="468"/>
      <c r="G373" s="468"/>
      <c r="H373" s="469"/>
      <c r="I373" s="111" t="s">
        <v>753</v>
      </c>
      <c r="J373" s="408" t="str">
        <f>CONCATENATE('2.'!$D$8,'2.'!$I$8,'2.'!$J$8,"-")</f>
        <v>HAT-14-01-0380-</v>
      </c>
      <c r="K373" s="408"/>
      <c r="L373" s="408"/>
      <c r="M373" s="408"/>
      <c r="N373" s="408"/>
      <c r="O373" s="408"/>
      <c r="P373" s="408"/>
      <c r="Q373" s="408"/>
      <c r="R373" s="428"/>
      <c r="S373" s="429"/>
      <c r="T373" s="429"/>
      <c r="U373" s="429"/>
      <c r="V373" s="429"/>
      <c r="W373" s="473"/>
      <c r="X373" s="109" t="s">
        <v>129</v>
      </c>
      <c r="Y373" s="462"/>
      <c r="Z373" s="462"/>
      <c r="AA373" s="462"/>
      <c r="AB373" s="462"/>
      <c r="AC373" s="462"/>
      <c r="AD373" s="462"/>
      <c r="AE373" s="462"/>
      <c r="AF373" s="462"/>
      <c r="AG373" s="462"/>
      <c r="AH373" s="462"/>
      <c r="AI373" s="462"/>
      <c r="AJ373" s="462"/>
      <c r="AK373" s="462"/>
      <c r="AL373" s="462"/>
      <c r="AM373" s="462"/>
      <c r="AN373" s="462"/>
      <c r="AO373" s="462"/>
      <c r="AP373" s="462"/>
      <c r="AQ373" s="462"/>
      <c r="AR373" s="463"/>
      <c r="AS373" s="147">
        <f t="shared" si="35"/>
        <v>0</v>
      </c>
      <c r="AT373" s="321"/>
      <c r="AU373" s="322"/>
    </row>
    <row r="374" spans="4:47" ht="14.1" customHeight="1" x14ac:dyDescent="0.2">
      <c r="D374" s="467"/>
      <c r="E374" s="468"/>
      <c r="F374" s="468"/>
      <c r="G374" s="468"/>
      <c r="H374" s="469"/>
      <c r="I374" s="111" t="s">
        <v>754</v>
      </c>
      <c r="J374" s="408" t="str">
        <f>CONCATENATE('2.'!$D$8,'2.'!$I$8,'2.'!$J$8,"-")</f>
        <v>HAT-14-01-0380-</v>
      </c>
      <c r="K374" s="408"/>
      <c r="L374" s="408"/>
      <c r="M374" s="408"/>
      <c r="N374" s="408"/>
      <c r="O374" s="408"/>
      <c r="P374" s="408"/>
      <c r="Q374" s="408"/>
      <c r="R374" s="428"/>
      <c r="S374" s="429"/>
      <c r="T374" s="429"/>
      <c r="U374" s="429"/>
      <c r="V374" s="429"/>
      <c r="W374" s="473"/>
      <c r="X374" s="109" t="s">
        <v>129</v>
      </c>
      <c r="Y374" s="462"/>
      <c r="Z374" s="462"/>
      <c r="AA374" s="462"/>
      <c r="AB374" s="462"/>
      <c r="AC374" s="462"/>
      <c r="AD374" s="462"/>
      <c r="AE374" s="462"/>
      <c r="AF374" s="462"/>
      <c r="AG374" s="462"/>
      <c r="AH374" s="462"/>
      <c r="AI374" s="462"/>
      <c r="AJ374" s="462"/>
      <c r="AK374" s="462"/>
      <c r="AL374" s="462"/>
      <c r="AM374" s="462"/>
      <c r="AN374" s="462"/>
      <c r="AO374" s="462"/>
      <c r="AP374" s="462"/>
      <c r="AQ374" s="462"/>
      <c r="AR374" s="463"/>
      <c r="AS374" s="147">
        <f t="shared" si="35"/>
        <v>0</v>
      </c>
      <c r="AT374" s="321"/>
      <c r="AU374" s="322"/>
    </row>
    <row r="375" spans="4:47" ht="27.95" customHeight="1" x14ac:dyDescent="0.2">
      <c r="D375" s="467"/>
      <c r="E375" s="468"/>
      <c r="F375" s="468"/>
      <c r="G375" s="468"/>
      <c r="H375" s="469"/>
      <c r="I375" s="483" t="s">
        <v>271</v>
      </c>
      <c r="J375" s="484"/>
      <c r="K375" s="484"/>
      <c r="L375" s="484"/>
      <c r="M375" s="484"/>
      <c r="N375" s="484"/>
      <c r="O375" s="484"/>
      <c r="P375" s="484"/>
      <c r="Q375" s="484"/>
      <c r="R375" s="484"/>
      <c r="S375" s="484"/>
      <c r="T375" s="484"/>
      <c r="U375" s="484"/>
      <c r="V375" s="484"/>
      <c r="W375" s="484"/>
      <c r="X375" s="484"/>
      <c r="Y375" s="484"/>
      <c r="Z375" s="484"/>
      <c r="AA375" s="484"/>
      <c r="AB375" s="484"/>
      <c r="AC375" s="484"/>
      <c r="AD375" s="484"/>
      <c r="AE375" s="484"/>
      <c r="AF375" s="484"/>
      <c r="AG375" s="484"/>
      <c r="AH375" s="484"/>
      <c r="AI375" s="484"/>
      <c r="AJ375" s="484"/>
      <c r="AK375" s="484"/>
      <c r="AL375" s="484"/>
      <c r="AM375" s="484"/>
      <c r="AN375" s="484"/>
      <c r="AO375" s="484"/>
      <c r="AP375" s="484"/>
      <c r="AQ375" s="484"/>
      <c r="AR375" s="485"/>
      <c r="AS375" s="187">
        <f>SUM(AS368:AS374)</f>
        <v>0</v>
      </c>
      <c r="AT375" s="319"/>
      <c r="AU375" s="319"/>
    </row>
    <row r="376" spans="4:47" ht="14.1" customHeight="1" x14ac:dyDescent="0.2">
      <c r="D376" s="470"/>
      <c r="E376" s="471"/>
      <c r="F376" s="471"/>
      <c r="G376" s="471"/>
      <c r="H376" s="472"/>
      <c r="I376" s="426"/>
      <c r="J376" s="426"/>
      <c r="K376" s="426"/>
      <c r="L376" s="426"/>
      <c r="M376" s="426"/>
      <c r="N376" s="426"/>
      <c r="O376" s="426"/>
      <c r="P376" s="426"/>
      <c r="Q376" s="426"/>
      <c r="R376" s="426"/>
      <c r="S376" s="426"/>
      <c r="T376" s="426"/>
      <c r="U376" s="426"/>
      <c r="V376" s="426"/>
      <c r="W376" s="426"/>
      <c r="X376" s="426"/>
      <c r="Y376" s="426"/>
      <c r="Z376" s="426"/>
      <c r="AA376" s="426"/>
      <c r="AB376" s="426"/>
      <c r="AC376" s="426"/>
      <c r="AD376" s="426"/>
      <c r="AE376" s="426"/>
      <c r="AF376" s="426"/>
      <c r="AG376" s="426"/>
      <c r="AH376" s="426"/>
      <c r="AI376" s="426"/>
      <c r="AJ376" s="426"/>
      <c r="AK376" s="426"/>
      <c r="AL376" s="426"/>
      <c r="AM376" s="426"/>
      <c r="AN376" s="426"/>
      <c r="AO376" s="426"/>
      <c r="AP376" s="426"/>
      <c r="AQ376" s="426"/>
      <c r="AR376" s="426"/>
      <c r="AS376" s="337"/>
      <c r="AT376" s="337"/>
      <c r="AU376" s="337"/>
    </row>
    <row r="377" spans="4:47" ht="27.95" customHeight="1" x14ac:dyDescent="0.2">
      <c r="D377" s="511" t="s">
        <v>797</v>
      </c>
      <c r="E377" s="511"/>
      <c r="F377" s="511"/>
      <c r="G377" s="511"/>
      <c r="H377" s="511"/>
      <c r="I377" s="511"/>
      <c r="J377" s="511"/>
      <c r="K377" s="511"/>
      <c r="L377" s="511"/>
      <c r="M377" s="511"/>
      <c r="N377" s="511"/>
      <c r="O377" s="511"/>
      <c r="P377" s="511"/>
      <c r="Q377" s="511"/>
      <c r="R377" s="511"/>
      <c r="S377" s="511"/>
      <c r="T377" s="511"/>
      <c r="U377" s="511"/>
      <c r="V377" s="511"/>
      <c r="W377" s="511"/>
      <c r="X377" s="511"/>
      <c r="Y377" s="511"/>
      <c r="Z377" s="511"/>
      <c r="AA377" s="511"/>
      <c r="AB377" s="511"/>
      <c r="AC377" s="511"/>
      <c r="AD377" s="511"/>
      <c r="AE377" s="511"/>
      <c r="AF377" s="511"/>
      <c r="AG377" s="511"/>
      <c r="AH377" s="511"/>
      <c r="AI377" s="511"/>
      <c r="AJ377" s="511"/>
      <c r="AK377" s="511"/>
      <c r="AL377" s="511"/>
      <c r="AM377" s="511"/>
      <c r="AN377" s="511"/>
      <c r="AO377" s="511"/>
      <c r="AP377" s="511"/>
      <c r="AQ377" s="511"/>
      <c r="AR377" s="511"/>
      <c r="AS377" s="319"/>
      <c r="AT377" s="319"/>
      <c r="AU377" s="319"/>
    </row>
    <row r="378" spans="4:47" ht="14.1" customHeight="1" x14ac:dyDescent="0.2">
      <c r="D378" s="438" t="s">
        <v>76</v>
      </c>
      <c r="E378" s="439"/>
      <c r="F378" s="439"/>
      <c r="G378" s="439"/>
      <c r="H378" s="440"/>
      <c r="I378" s="487" t="s">
        <v>791</v>
      </c>
      <c r="J378" s="488"/>
      <c r="K378" s="488"/>
      <c r="L378" s="488"/>
      <c r="M378" s="488"/>
      <c r="N378" s="488"/>
      <c r="O378" s="488"/>
      <c r="P378" s="488"/>
      <c r="Q378" s="488"/>
      <c r="R378" s="488"/>
      <c r="S378" s="488"/>
      <c r="T378" s="488"/>
      <c r="U378" s="488"/>
      <c r="V378" s="488"/>
      <c r="W378" s="488"/>
      <c r="X378" s="488"/>
      <c r="Y378" s="488"/>
      <c r="Z378" s="488"/>
      <c r="AA378" s="488"/>
      <c r="AB378" s="488"/>
      <c r="AC378" s="488"/>
      <c r="AD378" s="488"/>
      <c r="AE378" s="488"/>
      <c r="AF378" s="488"/>
      <c r="AG378" s="488"/>
      <c r="AH378" s="488"/>
      <c r="AI378" s="488"/>
      <c r="AJ378" s="488"/>
      <c r="AK378" s="488"/>
      <c r="AL378" s="488"/>
      <c r="AM378" s="488"/>
      <c r="AN378" s="488"/>
      <c r="AO378" s="488"/>
      <c r="AP378" s="488"/>
      <c r="AQ378" s="488"/>
      <c r="AR378" s="489"/>
      <c r="AS378" s="154"/>
      <c r="AT378" s="154"/>
      <c r="AU378" s="154"/>
    </row>
    <row r="379" spans="4:47" ht="14.1" customHeight="1" x14ac:dyDescent="0.2">
      <c r="D379" s="502" t="str">
        <f>IF(D22&lt;5,"-",D295+1)</f>
        <v>-</v>
      </c>
      <c r="E379" s="503"/>
      <c r="F379" s="503"/>
      <c r="G379" s="503"/>
      <c r="H379" s="504"/>
      <c r="I379" s="442"/>
      <c r="J379" s="443"/>
      <c r="K379" s="443"/>
      <c r="L379" s="443"/>
      <c r="M379" s="443"/>
      <c r="N379" s="443"/>
      <c r="O379" s="443"/>
      <c r="P379" s="443"/>
      <c r="Q379" s="443"/>
      <c r="R379" s="443"/>
      <c r="S379" s="443"/>
      <c r="T379" s="443"/>
      <c r="U379" s="443"/>
      <c r="V379" s="443"/>
      <c r="W379" s="443"/>
      <c r="X379" s="443"/>
      <c r="Y379" s="443"/>
      <c r="Z379" s="443"/>
      <c r="AA379" s="443"/>
      <c r="AB379" s="443"/>
      <c r="AC379" s="443"/>
      <c r="AD379" s="443"/>
      <c r="AE379" s="443"/>
      <c r="AF379" s="443"/>
      <c r="AG379" s="443"/>
      <c r="AH379" s="443"/>
      <c r="AI379" s="443"/>
      <c r="AJ379" s="443"/>
      <c r="AK379" s="443"/>
      <c r="AL379" s="443"/>
      <c r="AM379" s="443"/>
      <c r="AN379" s="443"/>
      <c r="AO379" s="443"/>
      <c r="AP379" s="443"/>
      <c r="AQ379" s="443"/>
      <c r="AR379" s="444"/>
      <c r="AS379" s="337"/>
      <c r="AT379" s="337"/>
      <c r="AU379" s="337"/>
    </row>
    <row r="380" spans="4:47" ht="14.1" customHeight="1" x14ac:dyDescent="0.2">
      <c r="D380" s="505"/>
      <c r="E380" s="506"/>
      <c r="F380" s="506"/>
      <c r="G380" s="506"/>
      <c r="H380" s="507"/>
      <c r="I380" s="483" t="s">
        <v>792</v>
      </c>
      <c r="J380" s="484"/>
      <c r="K380" s="484"/>
      <c r="L380" s="484"/>
      <c r="M380" s="484"/>
      <c r="N380" s="484"/>
      <c r="O380" s="484"/>
      <c r="P380" s="484"/>
      <c r="Q380" s="484"/>
      <c r="R380" s="484"/>
      <c r="S380" s="484"/>
      <c r="T380" s="484"/>
      <c r="U380" s="484"/>
      <c r="V380" s="484"/>
      <c r="W380" s="484"/>
      <c r="X380" s="484"/>
      <c r="Y380" s="484"/>
      <c r="Z380" s="484"/>
      <c r="AA380" s="484"/>
      <c r="AB380" s="484"/>
      <c r="AC380" s="484"/>
      <c r="AD380" s="484"/>
      <c r="AE380" s="484"/>
      <c r="AF380" s="484"/>
      <c r="AG380" s="484"/>
      <c r="AH380" s="484"/>
      <c r="AI380" s="484"/>
      <c r="AJ380" s="484"/>
      <c r="AK380" s="484"/>
      <c r="AL380" s="484"/>
      <c r="AM380" s="484"/>
      <c r="AN380" s="484"/>
      <c r="AO380" s="484"/>
      <c r="AP380" s="484"/>
      <c r="AQ380" s="484"/>
      <c r="AR380" s="485"/>
      <c r="AS380" s="154"/>
      <c r="AT380" s="154"/>
      <c r="AU380" s="154"/>
    </row>
    <row r="381" spans="4:47" ht="14.1" customHeight="1" x14ac:dyDescent="0.2">
      <c r="D381" s="508"/>
      <c r="E381" s="509"/>
      <c r="F381" s="509"/>
      <c r="G381" s="509"/>
      <c r="H381" s="510"/>
      <c r="I381" s="442"/>
      <c r="J381" s="443"/>
      <c r="K381" s="443"/>
      <c r="L381" s="443"/>
      <c r="M381" s="443"/>
      <c r="N381" s="443"/>
      <c r="O381" s="443"/>
      <c r="P381" s="443"/>
      <c r="Q381" s="443"/>
      <c r="R381" s="443"/>
      <c r="S381" s="443"/>
      <c r="T381" s="443"/>
      <c r="U381" s="443"/>
      <c r="V381" s="443"/>
      <c r="W381" s="443"/>
      <c r="X381" s="443"/>
      <c r="Y381" s="443"/>
      <c r="Z381" s="443"/>
      <c r="AA381" s="443"/>
      <c r="AB381" s="443"/>
      <c r="AC381" s="443"/>
      <c r="AD381" s="443"/>
      <c r="AE381" s="443"/>
      <c r="AF381" s="443"/>
      <c r="AG381" s="443"/>
      <c r="AH381" s="443"/>
      <c r="AI381" s="443"/>
      <c r="AJ381" s="443"/>
      <c r="AK381" s="443"/>
      <c r="AL381" s="443"/>
      <c r="AM381" s="443"/>
      <c r="AN381" s="443"/>
      <c r="AO381" s="443"/>
      <c r="AP381" s="443"/>
      <c r="AQ381" s="443"/>
      <c r="AR381" s="444"/>
      <c r="AS381" s="337"/>
      <c r="AT381" s="337"/>
      <c r="AU381" s="337"/>
    </row>
    <row r="382" spans="4:47" ht="27.95" customHeight="1" x14ac:dyDescent="0.2">
      <c r="D382" s="464" t="s">
        <v>73</v>
      </c>
      <c r="E382" s="465"/>
      <c r="F382" s="465"/>
      <c r="G382" s="465"/>
      <c r="H382" s="466"/>
      <c r="I382" s="483" t="s">
        <v>16</v>
      </c>
      <c r="J382" s="512"/>
      <c r="K382" s="512"/>
      <c r="L382" s="512"/>
      <c r="M382" s="512"/>
      <c r="N382" s="512"/>
      <c r="O382" s="512"/>
      <c r="P382" s="512"/>
      <c r="Q382" s="512"/>
      <c r="R382" s="512"/>
      <c r="S382" s="512"/>
      <c r="T382" s="512"/>
      <c r="U382" s="512"/>
      <c r="V382" s="512"/>
      <c r="W382" s="512"/>
      <c r="X382" s="512"/>
      <c r="Y382" s="512"/>
      <c r="Z382" s="512"/>
      <c r="AA382" s="512"/>
      <c r="AB382" s="512"/>
      <c r="AC382" s="512"/>
      <c r="AD382" s="512"/>
      <c r="AE382" s="512"/>
      <c r="AF382" s="512"/>
      <c r="AG382" s="512"/>
      <c r="AH382" s="512"/>
      <c r="AI382" s="512"/>
      <c r="AJ382" s="512"/>
      <c r="AK382" s="512"/>
      <c r="AL382" s="512"/>
      <c r="AM382" s="512"/>
      <c r="AN382" s="512"/>
      <c r="AO382" s="512"/>
      <c r="AP382" s="512"/>
      <c r="AQ382" s="512"/>
      <c r="AR382" s="513"/>
      <c r="AS382" s="303" t="s">
        <v>815</v>
      </c>
      <c r="AT382" s="303" t="s">
        <v>248</v>
      </c>
      <c r="AU382" s="154"/>
    </row>
    <row r="383" spans="4:47" ht="14.1" customHeight="1" x14ac:dyDescent="0.2">
      <c r="D383" s="467"/>
      <c r="E383" s="468"/>
      <c r="F383" s="468"/>
      <c r="G383" s="468"/>
      <c r="H383" s="469"/>
      <c r="I383" s="490"/>
      <c r="J383" s="491"/>
      <c r="K383" s="491"/>
      <c r="L383" s="491"/>
      <c r="M383" s="491"/>
      <c r="N383" s="491"/>
      <c r="O383" s="491"/>
      <c r="P383" s="491"/>
      <c r="Q383" s="491"/>
      <c r="R383" s="491"/>
      <c r="S383" s="491"/>
      <c r="T383" s="491"/>
      <c r="U383" s="491"/>
      <c r="V383" s="491"/>
      <c r="W383" s="491"/>
      <c r="X383" s="491"/>
      <c r="Y383" s="491"/>
      <c r="Z383" s="491"/>
      <c r="AA383" s="491"/>
      <c r="AB383" s="491"/>
      <c r="AC383" s="491"/>
      <c r="AD383" s="491"/>
      <c r="AE383" s="491"/>
      <c r="AF383" s="491"/>
      <c r="AG383" s="491"/>
      <c r="AH383" s="491"/>
      <c r="AI383" s="491"/>
      <c r="AJ383" s="491"/>
      <c r="AK383" s="491"/>
      <c r="AL383" s="491"/>
      <c r="AM383" s="491"/>
      <c r="AN383" s="491"/>
      <c r="AO383" s="491"/>
      <c r="AP383" s="491"/>
      <c r="AQ383" s="491"/>
      <c r="AR383" s="492"/>
      <c r="AS383" s="518"/>
      <c r="AT383" s="515"/>
      <c r="AU383" s="311"/>
    </row>
    <row r="384" spans="4:47" ht="14.1" customHeight="1" x14ac:dyDescent="0.2">
      <c r="D384" s="467"/>
      <c r="E384" s="468"/>
      <c r="F384" s="468"/>
      <c r="G384" s="468"/>
      <c r="H384" s="469"/>
      <c r="I384" s="493"/>
      <c r="J384" s="494"/>
      <c r="K384" s="494"/>
      <c r="L384" s="494"/>
      <c r="M384" s="494"/>
      <c r="N384" s="494"/>
      <c r="O384" s="494"/>
      <c r="P384" s="494"/>
      <c r="Q384" s="494"/>
      <c r="R384" s="494"/>
      <c r="S384" s="494"/>
      <c r="T384" s="494"/>
      <c r="U384" s="494"/>
      <c r="V384" s="494"/>
      <c r="W384" s="494"/>
      <c r="X384" s="494"/>
      <c r="Y384" s="494"/>
      <c r="Z384" s="494"/>
      <c r="AA384" s="494"/>
      <c r="AB384" s="494"/>
      <c r="AC384" s="494"/>
      <c r="AD384" s="494"/>
      <c r="AE384" s="494"/>
      <c r="AF384" s="494"/>
      <c r="AG384" s="494"/>
      <c r="AH384" s="494"/>
      <c r="AI384" s="494"/>
      <c r="AJ384" s="494"/>
      <c r="AK384" s="494"/>
      <c r="AL384" s="494"/>
      <c r="AM384" s="494"/>
      <c r="AN384" s="494"/>
      <c r="AO384" s="494"/>
      <c r="AP384" s="494"/>
      <c r="AQ384" s="494"/>
      <c r="AR384" s="495"/>
      <c r="AS384" s="518"/>
      <c r="AT384" s="516"/>
      <c r="AU384" s="311"/>
    </row>
    <row r="385" spans="4:52" ht="14.1" customHeight="1" x14ac:dyDescent="0.2">
      <c r="D385" s="467"/>
      <c r="E385" s="468"/>
      <c r="F385" s="468"/>
      <c r="G385" s="468"/>
      <c r="H385" s="469"/>
      <c r="I385" s="493"/>
      <c r="J385" s="494"/>
      <c r="K385" s="494"/>
      <c r="L385" s="494"/>
      <c r="M385" s="494"/>
      <c r="N385" s="494"/>
      <c r="O385" s="494"/>
      <c r="P385" s="494"/>
      <c r="Q385" s="494"/>
      <c r="R385" s="494"/>
      <c r="S385" s="494"/>
      <c r="T385" s="494"/>
      <c r="U385" s="494"/>
      <c r="V385" s="494"/>
      <c r="W385" s="494"/>
      <c r="X385" s="494"/>
      <c r="Y385" s="494"/>
      <c r="Z385" s="494"/>
      <c r="AA385" s="494"/>
      <c r="AB385" s="494"/>
      <c r="AC385" s="494"/>
      <c r="AD385" s="494"/>
      <c r="AE385" s="494"/>
      <c r="AF385" s="494"/>
      <c r="AG385" s="494"/>
      <c r="AH385" s="494"/>
      <c r="AI385" s="494"/>
      <c r="AJ385" s="494"/>
      <c r="AK385" s="494"/>
      <c r="AL385" s="494"/>
      <c r="AM385" s="494"/>
      <c r="AN385" s="494"/>
      <c r="AO385" s="494"/>
      <c r="AP385" s="494"/>
      <c r="AQ385" s="494"/>
      <c r="AR385" s="495"/>
      <c r="AS385" s="518"/>
      <c r="AT385" s="516"/>
      <c r="AU385" s="311"/>
    </row>
    <row r="386" spans="4:52" ht="14.1" customHeight="1" x14ac:dyDescent="0.2">
      <c r="D386" s="467"/>
      <c r="E386" s="468"/>
      <c r="F386" s="468"/>
      <c r="G386" s="468"/>
      <c r="H386" s="469"/>
      <c r="I386" s="493"/>
      <c r="J386" s="494"/>
      <c r="K386" s="494"/>
      <c r="L386" s="494"/>
      <c r="M386" s="494"/>
      <c r="N386" s="494"/>
      <c r="O386" s="494"/>
      <c r="P386" s="494"/>
      <c r="Q386" s="494"/>
      <c r="R386" s="494"/>
      <c r="S386" s="494"/>
      <c r="T386" s="494"/>
      <c r="U386" s="494"/>
      <c r="V386" s="494"/>
      <c r="W386" s="494"/>
      <c r="X386" s="494"/>
      <c r="Y386" s="494"/>
      <c r="Z386" s="494"/>
      <c r="AA386" s="494"/>
      <c r="AB386" s="494"/>
      <c r="AC386" s="494"/>
      <c r="AD386" s="494"/>
      <c r="AE386" s="494"/>
      <c r="AF386" s="494"/>
      <c r="AG386" s="494"/>
      <c r="AH386" s="494"/>
      <c r="AI386" s="494"/>
      <c r="AJ386" s="494"/>
      <c r="AK386" s="494"/>
      <c r="AL386" s="494"/>
      <c r="AM386" s="494"/>
      <c r="AN386" s="494"/>
      <c r="AO386" s="494"/>
      <c r="AP386" s="494"/>
      <c r="AQ386" s="494"/>
      <c r="AR386" s="495"/>
      <c r="AS386" s="518"/>
      <c r="AT386" s="516"/>
      <c r="AU386" s="311"/>
    </row>
    <row r="387" spans="4:52" ht="14.1" customHeight="1" x14ac:dyDescent="0.2">
      <c r="D387" s="467"/>
      <c r="E387" s="468"/>
      <c r="F387" s="468"/>
      <c r="G387" s="468"/>
      <c r="H387" s="469"/>
      <c r="I387" s="493"/>
      <c r="J387" s="494"/>
      <c r="K387" s="494"/>
      <c r="L387" s="494"/>
      <c r="M387" s="494"/>
      <c r="N387" s="494"/>
      <c r="O387" s="494"/>
      <c r="P387" s="494"/>
      <c r="Q387" s="494"/>
      <c r="R387" s="494"/>
      <c r="S387" s="494"/>
      <c r="T387" s="494"/>
      <c r="U387" s="494"/>
      <c r="V387" s="494"/>
      <c r="W387" s="494"/>
      <c r="X387" s="494"/>
      <c r="Y387" s="494"/>
      <c r="Z387" s="494"/>
      <c r="AA387" s="494"/>
      <c r="AB387" s="494"/>
      <c r="AC387" s="494"/>
      <c r="AD387" s="494"/>
      <c r="AE387" s="494"/>
      <c r="AF387" s="494"/>
      <c r="AG387" s="494"/>
      <c r="AH387" s="494"/>
      <c r="AI387" s="494"/>
      <c r="AJ387" s="494"/>
      <c r="AK387" s="494"/>
      <c r="AL387" s="494"/>
      <c r="AM387" s="494"/>
      <c r="AN387" s="494"/>
      <c r="AO387" s="494"/>
      <c r="AP387" s="494"/>
      <c r="AQ387" s="494"/>
      <c r="AR387" s="495"/>
      <c r="AS387" s="518"/>
      <c r="AT387" s="516"/>
      <c r="AU387" s="311"/>
    </row>
    <row r="388" spans="4:52" ht="14.1" customHeight="1" x14ac:dyDescent="0.2">
      <c r="D388" s="467"/>
      <c r="E388" s="468"/>
      <c r="F388" s="468"/>
      <c r="G388" s="468"/>
      <c r="H388" s="469"/>
      <c r="I388" s="493"/>
      <c r="J388" s="494"/>
      <c r="K388" s="494"/>
      <c r="L388" s="494"/>
      <c r="M388" s="494"/>
      <c r="N388" s="494"/>
      <c r="O388" s="494"/>
      <c r="P388" s="494"/>
      <c r="Q388" s="494"/>
      <c r="R388" s="494"/>
      <c r="S388" s="494"/>
      <c r="T388" s="494"/>
      <c r="U388" s="494"/>
      <c r="V388" s="494"/>
      <c r="W388" s="494"/>
      <c r="X388" s="494"/>
      <c r="Y388" s="494"/>
      <c r="Z388" s="494"/>
      <c r="AA388" s="494"/>
      <c r="AB388" s="494"/>
      <c r="AC388" s="494"/>
      <c r="AD388" s="494"/>
      <c r="AE388" s="494"/>
      <c r="AF388" s="494"/>
      <c r="AG388" s="494"/>
      <c r="AH388" s="494"/>
      <c r="AI388" s="494"/>
      <c r="AJ388" s="494"/>
      <c r="AK388" s="494"/>
      <c r="AL388" s="494"/>
      <c r="AM388" s="494"/>
      <c r="AN388" s="494"/>
      <c r="AO388" s="494"/>
      <c r="AP388" s="494"/>
      <c r="AQ388" s="494"/>
      <c r="AR388" s="495"/>
      <c r="AS388" s="518"/>
      <c r="AT388" s="516"/>
      <c r="AU388" s="311"/>
    </row>
    <row r="389" spans="4:52" ht="14.1" customHeight="1" x14ac:dyDescent="0.2">
      <c r="D389" s="467"/>
      <c r="E389" s="468"/>
      <c r="F389" s="468"/>
      <c r="G389" s="468"/>
      <c r="H389" s="469"/>
      <c r="I389" s="496"/>
      <c r="J389" s="497"/>
      <c r="K389" s="497"/>
      <c r="L389" s="497"/>
      <c r="M389" s="497"/>
      <c r="N389" s="497"/>
      <c r="O389" s="497"/>
      <c r="P389" s="497"/>
      <c r="Q389" s="497"/>
      <c r="R389" s="497"/>
      <c r="S389" s="497"/>
      <c r="T389" s="497"/>
      <c r="U389" s="497"/>
      <c r="V389" s="497"/>
      <c r="W389" s="497"/>
      <c r="X389" s="497"/>
      <c r="Y389" s="497"/>
      <c r="Z389" s="497"/>
      <c r="AA389" s="497"/>
      <c r="AB389" s="497"/>
      <c r="AC389" s="497"/>
      <c r="AD389" s="497"/>
      <c r="AE389" s="497"/>
      <c r="AF389" s="497"/>
      <c r="AG389" s="497"/>
      <c r="AH389" s="497"/>
      <c r="AI389" s="497"/>
      <c r="AJ389" s="497"/>
      <c r="AK389" s="497"/>
      <c r="AL389" s="497"/>
      <c r="AM389" s="497"/>
      <c r="AN389" s="497"/>
      <c r="AO389" s="497"/>
      <c r="AP389" s="497"/>
      <c r="AQ389" s="497"/>
      <c r="AR389" s="498"/>
      <c r="AS389" s="518"/>
      <c r="AT389" s="517"/>
      <c r="AU389" s="311"/>
      <c r="AV389" s="140">
        <f>LEN(I383)</f>
        <v>0</v>
      </c>
      <c r="AW389" s="140" t="s">
        <v>64</v>
      </c>
      <c r="AX389" s="141">
        <v>700</v>
      </c>
      <c r="AY389" s="140" t="s">
        <v>63</v>
      </c>
      <c r="AZ389" s="3" t="str">
        <f>IF(AV389&gt;AX389,"FIGYELEM! Tartsa be a megjelölt karakterszámot!","-")</f>
        <v>-</v>
      </c>
    </row>
    <row r="390" spans="4:52" ht="26.1" customHeight="1" x14ac:dyDescent="0.2">
      <c r="D390" s="467"/>
      <c r="E390" s="468"/>
      <c r="F390" s="468"/>
      <c r="G390" s="468"/>
      <c r="H390" s="469"/>
      <c r="I390" s="486" t="s">
        <v>8</v>
      </c>
      <c r="J390" s="499"/>
      <c r="K390" s="499"/>
      <c r="L390" s="499"/>
      <c r="M390" s="499"/>
      <c r="N390" s="499"/>
      <c r="O390" s="499"/>
      <c r="P390" s="499"/>
      <c r="Q390" s="499"/>
      <c r="R390" s="499"/>
      <c r="S390" s="499"/>
      <c r="T390" s="499"/>
      <c r="U390" s="499"/>
      <c r="V390" s="499"/>
      <c r="W390" s="499"/>
      <c r="X390" s="499"/>
      <c r="Y390" s="443"/>
      <c r="Z390" s="500"/>
      <c r="AA390" s="500"/>
      <c r="AB390" s="500"/>
      <c r="AC390" s="500"/>
      <c r="AD390" s="500"/>
      <c r="AE390" s="500"/>
      <c r="AF390" s="500"/>
      <c r="AG390" s="500"/>
      <c r="AH390" s="500"/>
      <c r="AI390" s="500"/>
      <c r="AJ390" s="500"/>
      <c r="AK390" s="500"/>
      <c r="AL390" s="500"/>
      <c r="AM390" s="500"/>
      <c r="AN390" s="500"/>
      <c r="AO390" s="500"/>
      <c r="AP390" s="500"/>
      <c r="AQ390" s="500"/>
      <c r="AR390" s="501"/>
      <c r="AS390" s="147">
        <f t="shared" ref="AS390:AS395" si="36">IF(Y390=BM54,1,0)</f>
        <v>0</v>
      </c>
      <c r="AT390" s="143"/>
      <c r="AU390" s="322"/>
      <c r="AZ390" s="3" t="str">
        <f t="shared" ref="AZ390:AZ395" si="37">IF(Y390=BM54,"FIGYELEM! Fejtse ki A részt vevő diákok tevékenységének bemutatása c. mezőben és csatoljon fényképet a tevékenységről!","-")</f>
        <v>-</v>
      </c>
    </row>
    <row r="391" spans="4:52" ht="26.1" customHeight="1" x14ac:dyDescent="0.2">
      <c r="D391" s="467"/>
      <c r="E391" s="468"/>
      <c r="F391" s="468"/>
      <c r="G391" s="468"/>
      <c r="H391" s="469"/>
      <c r="I391" s="486" t="s">
        <v>9</v>
      </c>
      <c r="J391" s="486"/>
      <c r="K391" s="486"/>
      <c r="L391" s="486"/>
      <c r="M391" s="486"/>
      <c r="N391" s="486"/>
      <c r="O391" s="486"/>
      <c r="P391" s="486"/>
      <c r="Q391" s="486"/>
      <c r="R391" s="486"/>
      <c r="S391" s="486"/>
      <c r="T391" s="486"/>
      <c r="U391" s="486"/>
      <c r="V391" s="486"/>
      <c r="W391" s="486"/>
      <c r="X391" s="486"/>
      <c r="Y391" s="442"/>
      <c r="Z391" s="443"/>
      <c r="AA391" s="443"/>
      <c r="AB391" s="443"/>
      <c r="AC391" s="443"/>
      <c r="AD391" s="443"/>
      <c r="AE391" s="443"/>
      <c r="AF391" s="443"/>
      <c r="AG391" s="443"/>
      <c r="AH391" s="443"/>
      <c r="AI391" s="443"/>
      <c r="AJ391" s="443"/>
      <c r="AK391" s="443"/>
      <c r="AL391" s="443"/>
      <c r="AM391" s="443"/>
      <c r="AN391" s="443"/>
      <c r="AO391" s="443"/>
      <c r="AP391" s="443"/>
      <c r="AQ391" s="443"/>
      <c r="AR391" s="444"/>
      <c r="AS391" s="147">
        <f t="shared" si="36"/>
        <v>0</v>
      </c>
      <c r="AT391" s="143"/>
      <c r="AU391" s="322"/>
      <c r="AZ391" s="3" t="str">
        <f t="shared" si="37"/>
        <v>-</v>
      </c>
    </row>
    <row r="392" spans="4:52" ht="26.1" customHeight="1" x14ac:dyDescent="0.2">
      <c r="D392" s="467"/>
      <c r="E392" s="468"/>
      <c r="F392" s="468"/>
      <c r="G392" s="468"/>
      <c r="H392" s="469"/>
      <c r="I392" s="486" t="s">
        <v>10</v>
      </c>
      <c r="J392" s="486"/>
      <c r="K392" s="486"/>
      <c r="L392" s="486"/>
      <c r="M392" s="486"/>
      <c r="N392" s="486"/>
      <c r="O392" s="486"/>
      <c r="P392" s="486"/>
      <c r="Q392" s="486"/>
      <c r="R392" s="486"/>
      <c r="S392" s="486"/>
      <c r="T392" s="486"/>
      <c r="U392" s="486"/>
      <c r="V392" s="486"/>
      <c r="W392" s="486"/>
      <c r="X392" s="486"/>
      <c r="Y392" s="442"/>
      <c r="Z392" s="443"/>
      <c r="AA392" s="443"/>
      <c r="AB392" s="443"/>
      <c r="AC392" s="443"/>
      <c r="AD392" s="443"/>
      <c r="AE392" s="443"/>
      <c r="AF392" s="443"/>
      <c r="AG392" s="443"/>
      <c r="AH392" s="443"/>
      <c r="AI392" s="443"/>
      <c r="AJ392" s="443"/>
      <c r="AK392" s="443"/>
      <c r="AL392" s="443"/>
      <c r="AM392" s="443"/>
      <c r="AN392" s="443"/>
      <c r="AO392" s="443"/>
      <c r="AP392" s="443"/>
      <c r="AQ392" s="443"/>
      <c r="AR392" s="444"/>
      <c r="AS392" s="147">
        <f t="shared" si="36"/>
        <v>0</v>
      </c>
      <c r="AT392" s="143"/>
      <c r="AU392" s="322"/>
      <c r="AZ392" s="3" t="str">
        <f t="shared" si="37"/>
        <v>-</v>
      </c>
    </row>
    <row r="393" spans="4:52" ht="26.1" customHeight="1" x14ac:dyDescent="0.2">
      <c r="D393" s="467"/>
      <c r="E393" s="468"/>
      <c r="F393" s="468"/>
      <c r="G393" s="468"/>
      <c r="H393" s="469"/>
      <c r="I393" s="486" t="s">
        <v>12</v>
      </c>
      <c r="J393" s="486"/>
      <c r="K393" s="486"/>
      <c r="L393" s="486"/>
      <c r="M393" s="486"/>
      <c r="N393" s="486"/>
      <c r="O393" s="486"/>
      <c r="P393" s="486"/>
      <c r="Q393" s="486"/>
      <c r="R393" s="486"/>
      <c r="S393" s="486"/>
      <c r="T393" s="486"/>
      <c r="U393" s="486"/>
      <c r="V393" s="486"/>
      <c r="W393" s="486"/>
      <c r="X393" s="486"/>
      <c r="Y393" s="442"/>
      <c r="Z393" s="443"/>
      <c r="AA393" s="443"/>
      <c r="AB393" s="443"/>
      <c r="AC393" s="443"/>
      <c r="AD393" s="443"/>
      <c r="AE393" s="443"/>
      <c r="AF393" s="443"/>
      <c r="AG393" s="443"/>
      <c r="AH393" s="443"/>
      <c r="AI393" s="443"/>
      <c r="AJ393" s="443"/>
      <c r="AK393" s="443"/>
      <c r="AL393" s="443"/>
      <c r="AM393" s="443"/>
      <c r="AN393" s="443"/>
      <c r="AO393" s="443"/>
      <c r="AP393" s="443"/>
      <c r="AQ393" s="443"/>
      <c r="AR393" s="444"/>
      <c r="AS393" s="147">
        <f t="shared" si="36"/>
        <v>0</v>
      </c>
      <c r="AT393" s="143"/>
      <c r="AU393" s="322"/>
      <c r="AZ393" s="3" t="str">
        <f t="shared" si="37"/>
        <v>-</v>
      </c>
    </row>
    <row r="394" spans="4:52" ht="26.1" customHeight="1" x14ac:dyDescent="0.2">
      <c r="D394" s="467"/>
      <c r="E394" s="468"/>
      <c r="F394" s="468"/>
      <c r="G394" s="468"/>
      <c r="H394" s="469"/>
      <c r="I394" s="486" t="s">
        <v>734</v>
      </c>
      <c r="J394" s="486"/>
      <c r="K394" s="486"/>
      <c r="L394" s="486"/>
      <c r="M394" s="486"/>
      <c r="N394" s="486"/>
      <c r="O394" s="486"/>
      <c r="P394" s="486"/>
      <c r="Q394" s="486"/>
      <c r="R394" s="486"/>
      <c r="S394" s="486"/>
      <c r="T394" s="486"/>
      <c r="U394" s="486"/>
      <c r="V394" s="486"/>
      <c r="W394" s="486"/>
      <c r="X394" s="486"/>
      <c r="Y394" s="442"/>
      <c r="Z394" s="443"/>
      <c r="AA394" s="443"/>
      <c r="AB394" s="443"/>
      <c r="AC394" s="443"/>
      <c r="AD394" s="443"/>
      <c r="AE394" s="443"/>
      <c r="AF394" s="443"/>
      <c r="AG394" s="443"/>
      <c r="AH394" s="443"/>
      <c r="AI394" s="443"/>
      <c r="AJ394" s="443"/>
      <c r="AK394" s="443"/>
      <c r="AL394" s="443"/>
      <c r="AM394" s="443"/>
      <c r="AN394" s="443"/>
      <c r="AO394" s="443"/>
      <c r="AP394" s="443"/>
      <c r="AQ394" s="443"/>
      <c r="AR394" s="444"/>
      <c r="AS394" s="147">
        <f t="shared" si="36"/>
        <v>0</v>
      </c>
      <c r="AT394" s="143"/>
      <c r="AU394" s="322"/>
      <c r="AZ394" s="3" t="str">
        <f t="shared" si="37"/>
        <v>-</v>
      </c>
    </row>
    <row r="395" spans="4:52" ht="26.1" customHeight="1" x14ac:dyDescent="0.2">
      <c r="D395" s="467"/>
      <c r="E395" s="468"/>
      <c r="F395" s="468"/>
      <c r="G395" s="468"/>
      <c r="H395" s="469"/>
      <c r="I395" s="486" t="s">
        <v>11</v>
      </c>
      <c r="J395" s="486"/>
      <c r="K395" s="486"/>
      <c r="L395" s="486"/>
      <c r="M395" s="486"/>
      <c r="N395" s="486"/>
      <c r="O395" s="486"/>
      <c r="P395" s="486"/>
      <c r="Q395" s="486"/>
      <c r="R395" s="486"/>
      <c r="S395" s="486"/>
      <c r="T395" s="486"/>
      <c r="U395" s="486"/>
      <c r="V395" s="486"/>
      <c r="W395" s="486"/>
      <c r="X395" s="486"/>
      <c r="Y395" s="442"/>
      <c r="Z395" s="443"/>
      <c r="AA395" s="443"/>
      <c r="AB395" s="443"/>
      <c r="AC395" s="443"/>
      <c r="AD395" s="443"/>
      <c r="AE395" s="443"/>
      <c r="AF395" s="443"/>
      <c r="AG395" s="443"/>
      <c r="AH395" s="443"/>
      <c r="AI395" s="443"/>
      <c r="AJ395" s="443"/>
      <c r="AK395" s="443"/>
      <c r="AL395" s="443"/>
      <c r="AM395" s="443"/>
      <c r="AN395" s="443"/>
      <c r="AO395" s="443"/>
      <c r="AP395" s="443"/>
      <c r="AQ395" s="443"/>
      <c r="AR395" s="444"/>
      <c r="AS395" s="147">
        <f t="shared" si="36"/>
        <v>0</v>
      </c>
      <c r="AT395" s="143"/>
      <c r="AU395" s="322"/>
      <c r="AZ395" s="3" t="str">
        <f t="shared" si="37"/>
        <v>-</v>
      </c>
    </row>
    <row r="396" spans="4:52" ht="69.95" customHeight="1" x14ac:dyDescent="0.2">
      <c r="D396" s="467"/>
      <c r="E396" s="468"/>
      <c r="F396" s="468"/>
      <c r="G396" s="468"/>
      <c r="H396" s="469"/>
      <c r="I396" s="459" t="s">
        <v>871</v>
      </c>
      <c r="J396" s="460"/>
      <c r="K396" s="460"/>
      <c r="L396" s="460"/>
      <c r="M396" s="460"/>
      <c r="N396" s="460"/>
      <c r="O396" s="460"/>
      <c r="P396" s="460"/>
      <c r="Q396" s="460"/>
      <c r="R396" s="460"/>
      <c r="S396" s="460"/>
      <c r="T396" s="460"/>
      <c r="U396" s="460"/>
      <c r="V396" s="460"/>
      <c r="W396" s="460"/>
      <c r="X396" s="460"/>
      <c r="Y396" s="460"/>
      <c r="Z396" s="460"/>
      <c r="AA396" s="460"/>
      <c r="AB396" s="460"/>
      <c r="AC396" s="460"/>
      <c r="AD396" s="460"/>
      <c r="AE396" s="460"/>
      <c r="AF396" s="460"/>
      <c r="AG396" s="460"/>
      <c r="AH396" s="460"/>
      <c r="AI396" s="460"/>
      <c r="AJ396" s="460"/>
      <c r="AK396" s="460"/>
      <c r="AL396" s="460"/>
      <c r="AM396" s="460"/>
      <c r="AN396" s="460"/>
      <c r="AO396" s="460"/>
      <c r="AP396" s="460"/>
      <c r="AQ396" s="460"/>
      <c r="AR396" s="461"/>
      <c r="AS396" s="322"/>
      <c r="AT396" s="322"/>
      <c r="AU396" s="322"/>
    </row>
    <row r="397" spans="4:52" ht="14.1" customHeight="1" x14ac:dyDescent="0.2">
      <c r="D397" s="467"/>
      <c r="E397" s="468"/>
      <c r="F397" s="468"/>
      <c r="G397" s="468"/>
      <c r="H397" s="469"/>
      <c r="I397" s="111"/>
      <c r="J397" s="407" t="s">
        <v>132</v>
      </c>
      <c r="K397" s="407"/>
      <c r="L397" s="407"/>
      <c r="M397" s="407"/>
      <c r="N397" s="407"/>
      <c r="O397" s="407"/>
      <c r="P397" s="407"/>
      <c r="Q397" s="407"/>
      <c r="R397" s="410" t="s">
        <v>134</v>
      </c>
      <c r="S397" s="376"/>
      <c r="T397" s="376"/>
      <c r="U397" s="376"/>
      <c r="V397" s="376"/>
      <c r="W397" s="377"/>
      <c r="X397" s="120"/>
      <c r="Y397" s="410" t="s">
        <v>133</v>
      </c>
      <c r="Z397" s="376"/>
      <c r="AA397" s="376"/>
      <c r="AB397" s="376"/>
      <c r="AC397" s="376"/>
      <c r="AD397" s="376"/>
      <c r="AE397" s="376"/>
      <c r="AF397" s="376"/>
      <c r="AG397" s="376"/>
      <c r="AH397" s="376"/>
      <c r="AI397" s="376"/>
      <c r="AJ397" s="376"/>
      <c r="AK397" s="376"/>
      <c r="AL397" s="376"/>
      <c r="AM397" s="376"/>
      <c r="AN397" s="376"/>
      <c r="AO397" s="376"/>
      <c r="AP397" s="376"/>
      <c r="AQ397" s="376"/>
      <c r="AR397" s="377"/>
      <c r="AS397" s="322" t="s">
        <v>815</v>
      </c>
      <c r="AT397" s="322"/>
      <c r="AU397" s="322"/>
    </row>
    <row r="398" spans="4:52" ht="14.1" customHeight="1" x14ac:dyDescent="0.2">
      <c r="D398" s="467"/>
      <c r="E398" s="468"/>
      <c r="F398" s="468"/>
      <c r="G398" s="468"/>
      <c r="H398" s="469"/>
      <c r="I398" s="111" t="s">
        <v>748</v>
      </c>
      <c r="J398" s="408" t="str">
        <f>CONCATENATE('2.'!$D$8,'2.'!$I$8,'2.'!$J$8,"-")</f>
        <v>HAT-14-01-0380-</v>
      </c>
      <c r="K398" s="408"/>
      <c r="L398" s="408"/>
      <c r="M398" s="408"/>
      <c r="N398" s="408"/>
      <c r="O398" s="408"/>
      <c r="P398" s="408"/>
      <c r="Q398" s="408"/>
      <c r="R398" s="428"/>
      <c r="S398" s="429"/>
      <c r="T398" s="429"/>
      <c r="U398" s="429"/>
      <c r="V398" s="429"/>
      <c r="W398" s="473"/>
      <c r="X398" s="109" t="s">
        <v>129</v>
      </c>
      <c r="Y398" s="462"/>
      <c r="Z398" s="462"/>
      <c r="AA398" s="462"/>
      <c r="AB398" s="462"/>
      <c r="AC398" s="462"/>
      <c r="AD398" s="462"/>
      <c r="AE398" s="462"/>
      <c r="AF398" s="462"/>
      <c r="AG398" s="462"/>
      <c r="AH398" s="462"/>
      <c r="AI398" s="462"/>
      <c r="AJ398" s="462"/>
      <c r="AK398" s="462"/>
      <c r="AL398" s="462"/>
      <c r="AM398" s="462"/>
      <c r="AN398" s="462"/>
      <c r="AO398" s="462"/>
      <c r="AP398" s="462"/>
      <c r="AQ398" s="462"/>
      <c r="AR398" s="463"/>
      <c r="AS398" s="147">
        <f>IF(R398&gt;0,1,0)</f>
        <v>0</v>
      </c>
      <c r="AT398" s="321"/>
      <c r="AU398" s="322"/>
    </row>
    <row r="399" spans="4:52" ht="14.1" customHeight="1" x14ac:dyDescent="0.2">
      <c r="D399" s="467"/>
      <c r="E399" s="468"/>
      <c r="F399" s="468"/>
      <c r="G399" s="468"/>
      <c r="H399" s="469"/>
      <c r="I399" s="111" t="s">
        <v>749</v>
      </c>
      <c r="J399" s="408" t="str">
        <f>CONCATENATE('2.'!$D$8,'2.'!$I$8,'2.'!$J$8,"-")</f>
        <v>HAT-14-01-0380-</v>
      </c>
      <c r="K399" s="408"/>
      <c r="L399" s="408"/>
      <c r="M399" s="408"/>
      <c r="N399" s="408"/>
      <c r="O399" s="408"/>
      <c r="P399" s="408"/>
      <c r="Q399" s="408"/>
      <c r="R399" s="428"/>
      <c r="S399" s="429"/>
      <c r="T399" s="429"/>
      <c r="U399" s="429"/>
      <c r="V399" s="429"/>
      <c r="W399" s="473"/>
      <c r="X399" s="109" t="s">
        <v>129</v>
      </c>
      <c r="Y399" s="462"/>
      <c r="Z399" s="462"/>
      <c r="AA399" s="462"/>
      <c r="AB399" s="462"/>
      <c r="AC399" s="462"/>
      <c r="AD399" s="462"/>
      <c r="AE399" s="462"/>
      <c r="AF399" s="462"/>
      <c r="AG399" s="462"/>
      <c r="AH399" s="462"/>
      <c r="AI399" s="462"/>
      <c r="AJ399" s="462"/>
      <c r="AK399" s="462"/>
      <c r="AL399" s="462"/>
      <c r="AM399" s="462"/>
      <c r="AN399" s="462"/>
      <c r="AO399" s="462"/>
      <c r="AP399" s="462"/>
      <c r="AQ399" s="462"/>
      <c r="AR399" s="463"/>
      <c r="AS399" s="147">
        <f t="shared" ref="AS399:AS404" si="38">IF(R399&gt;0,1,0)</f>
        <v>0</v>
      </c>
      <c r="AT399" s="321"/>
      <c r="AU399" s="322"/>
    </row>
    <row r="400" spans="4:52" ht="14.1" customHeight="1" x14ac:dyDescent="0.2">
      <c r="D400" s="467"/>
      <c r="E400" s="468"/>
      <c r="F400" s="468"/>
      <c r="G400" s="468"/>
      <c r="H400" s="469"/>
      <c r="I400" s="111" t="s">
        <v>750</v>
      </c>
      <c r="J400" s="408" t="str">
        <f>CONCATENATE('2.'!$D$8,'2.'!$I$8,'2.'!$J$8,"-")</f>
        <v>HAT-14-01-0380-</v>
      </c>
      <c r="K400" s="408"/>
      <c r="L400" s="408"/>
      <c r="M400" s="408"/>
      <c r="N400" s="408"/>
      <c r="O400" s="408"/>
      <c r="P400" s="408"/>
      <c r="Q400" s="408"/>
      <c r="R400" s="428"/>
      <c r="S400" s="429"/>
      <c r="T400" s="429"/>
      <c r="U400" s="429"/>
      <c r="V400" s="429"/>
      <c r="W400" s="473"/>
      <c r="X400" s="109" t="s">
        <v>129</v>
      </c>
      <c r="Y400" s="462"/>
      <c r="Z400" s="462"/>
      <c r="AA400" s="462"/>
      <c r="AB400" s="462"/>
      <c r="AC400" s="462"/>
      <c r="AD400" s="462"/>
      <c r="AE400" s="462"/>
      <c r="AF400" s="462"/>
      <c r="AG400" s="462"/>
      <c r="AH400" s="462"/>
      <c r="AI400" s="462"/>
      <c r="AJ400" s="462"/>
      <c r="AK400" s="462"/>
      <c r="AL400" s="462"/>
      <c r="AM400" s="462"/>
      <c r="AN400" s="462"/>
      <c r="AO400" s="462"/>
      <c r="AP400" s="462"/>
      <c r="AQ400" s="462"/>
      <c r="AR400" s="463"/>
      <c r="AS400" s="147">
        <f t="shared" si="38"/>
        <v>0</v>
      </c>
      <c r="AT400" s="321"/>
      <c r="AU400" s="322"/>
    </row>
    <row r="401" spans="4:52" ht="14.1" customHeight="1" x14ac:dyDescent="0.2">
      <c r="D401" s="467"/>
      <c r="E401" s="468"/>
      <c r="F401" s="468"/>
      <c r="G401" s="468"/>
      <c r="H401" s="469"/>
      <c r="I401" s="111" t="s">
        <v>751</v>
      </c>
      <c r="J401" s="408" t="str">
        <f>CONCATENATE('2.'!$D$8,'2.'!$I$8,'2.'!$J$8,"-")</f>
        <v>HAT-14-01-0380-</v>
      </c>
      <c r="K401" s="408"/>
      <c r="L401" s="408"/>
      <c r="M401" s="408"/>
      <c r="N401" s="408"/>
      <c r="O401" s="408"/>
      <c r="P401" s="408"/>
      <c r="Q401" s="408"/>
      <c r="R401" s="428"/>
      <c r="S401" s="429"/>
      <c r="T401" s="429"/>
      <c r="U401" s="429"/>
      <c r="V401" s="429"/>
      <c r="W401" s="473"/>
      <c r="X401" s="109" t="s">
        <v>129</v>
      </c>
      <c r="Y401" s="462"/>
      <c r="Z401" s="462"/>
      <c r="AA401" s="462"/>
      <c r="AB401" s="462"/>
      <c r="AC401" s="462"/>
      <c r="AD401" s="462"/>
      <c r="AE401" s="462"/>
      <c r="AF401" s="462"/>
      <c r="AG401" s="462"/>
      <c r="AH401" s="462"/>
      <c r="AI401" s="462"/>
      <c r="AJ401" s="462"/>
      <c r="AK401" s="462"/>
      <c r="AL401" s="462"/>
      <c r="AM401" s="462"/>
      <c r="AN401" s="462"/>
      <c r="AO401" s="462"/>
      <c r="AP401" s="462"/>
      <c r="AQ401" s="462"/>
      <c r="AR401" s="463"/>
      <c r="AS401" s="147">
        <f t="shared" si="38"/>
        <v>0</v>
      </c>
      <c r="AT401" s="321"/>
      <c r="AU401" s="322"/>
    </row>
    <row r="402" spans="4:52" ht="14.1" customHeight="1" x14ac:dyDescent="0.2">
      <c r="D402" s="467"/>
      <c r="E402" s="468"/>
      <c r="F402" s="468"/>
      <c r="G402" s="468"/>
      <c r="H402" s="469"/>
      <c r="I402" s="111" t="s">
        <v>752</v>
      </c>
      <c r="J402" s="408" t="str">
        <f>CONCATENATE('2.'!$D$8,'2.'!$I$8,'2.'!$J$8,"-")</f>
        <v>HAT-14-01-0380-</v>
      </c>
      <c r="K402" s="408"/>
      <c r="L402" s="408"/>
      <c r="M402" s="408"/>
      <c r="N402" s="408"/>
      <c r="O402" s="408"/>
      <c r="P402" s="408"/>
      <c r="Q402" s="408"/>
      <c r="R402" s="428"/>
      <c r="S402" s="429"/>
      <c r="T402" s="429"/>
      <c r="U402" s="429"/>
      <c r="V402" s="429"/>
      <c r="W402" s="473"/>
      <c r="X402" s="109" t="s">
        <v>129</v>
      </c>
      <c r="Y402" s="462"/>
      <c r="Z402" s="462"/>
      <c r="AA402" s="462"/>
      <c r="AB402" s="462"/>
      <c r="AC402" s="462"/>
      <c r="AD402" s="462"/>
      <c r="AE402" s="462"/>
      <c r="AF402" s="462"/>
      <c r="AG402" s="462"/>
      <c r="AH402" s="462"/>
      <c r="AI402" s="462"/>
      <c r="AJ402" s="462"/>
      <c r="AK402" s="462"/>
      <c r="AL402" s="462"/>
      <c r="AM402" s="462"/>
      <c r="AN402" s="462"/>
      <c r="AO402" s="462"/>
      <c r="AP402" s="462"/>
      <c r="AQ402" s="462"/>
      <c r="AR402" s="463"/>
      <c r="AS402" s="147">
        <f t="shared" si="38"/>
        <v>0</v>
      </c>
      <c r="AT402" s="321"/>
      <c r="AU402" s="322"/>
    </row>
    <row r="403" spans="4:52" ht="14.1" customHeight="1" x14ac:dyDescent="0.2">
      <c r="D403" s="467"/>
      <c r="E403" s="468"/>
      <c r="F403" s="468"/>
      <c r="G403" s="468"/>
      <c r="H403" s="469"/>
      <c r="I403" s="111" t="s">
        <v>753</v>
      </c>
      <c r="J403" s="408" t="str">
        <f>CONCATENATE('2.'!$D$8,'2.'!$I$8,'2.'!$J$8,"-")</f>
        <v>HAT-14-01-0380-</v>
      </c>
      <c r="K403" s="408"/>
      <c r="L403" s="408"/>
      <c r="M403" s="408"/>
      <c r="N403" s="408"/>
      <c r="O403" s="408"/>
      <c r="P403" s="408"/>
      <c r="Q403" s="408"/>
      <c r="R403" s="428"/>
      <c r="S403" s="429"/>
      <c r="T403" s="429"/>
      <c r="U403" s="429"/>
      <c r="V403" s="429"/>
      <c r="W403" s="473"/>
      <c r="X403" s="109" t="s">
        <v>129</v>
      </c>
      <c r="Y403" s="462"/>
      <c r="Z403" s="462"/>
      <c r="AA403" s="462"/>
      <c r="AB403" s="462"/>
      <c r="AC403" s="462"/>
      <c r="AD403" s="462"/>
      <c r="AE403" s="462"/>
      <c r="AF403" s="462"/>
      <c r="AG403" s="462"/>
      <c r="AH403" s="462"/>
      <c r="AI403" s="462"/>
      <c r="AJ403" s="462"/>
      <c r="AK403" s="462"/>
      <c r="AL403" s="462"/>
      <c r="AM403" s="462"/>
      <c r="AN403" s="462"/>
      <c r="AO403" s="462"/>
      <c r="AP403" s="462"/>
      <c r="AQ403" s="462"/>
      <c r="AR403" s="463"/>
      <c r="AS403" s="147">
        <f t="shared" si="38"/>
        <v>0</v>
      </c>
      <c r="AT403" s="321"/>
      <c r="AU403" s="322"/>
    </row>
    <row r="404" spans="4:52" ht="14.1" customHeight="1" x14ac:dyDescent="0.2">
      <c r="D404" s="470"/>
      <c r="E404" s="471"/>
      <c r="F404" s="471"/>
      <c r="G404" s="471"/>
      <c r="H404" s="472"/>
      <c r="I404" s="111" t="s">
        <v>754</v>
      </c>
      <c r="J404" s="408" t="str">
        <f>CONCATENATE('2.'!$D$8,'2.'!$I$8,'2.'!$J$8,"-")</f>
        <v>HAT-14-01-0380-</v>
      </c>
      <c r="K404" s="408"/>
      <c r="L404" s="408"/>
      <c r="M404" s="408"/>
      <c r="N404" s="408"/>
      <c r="O404" s="408"/>
      <c r="P404" s="408"/>
      <c r="Q404" s="408"/>
      <c r="R404" s="428"/>
      <c r="S404" s="429"/>
      <c r="T404" s="429"/>
      <c r="U404" s="429"/>
      <c r="V404" s="429"/>
      <c r="W404" s="473"/>
      <c r="X404" s="109" t="s">
        <v>129</v>
      </c>
      <c r="Y404" s="462"/>
      <c r="Z404" s="462"/>
      <c r="AA404" s="462"/>
      <c r="AB404" s="462"/>
      <c r="AC404" s="462"/>
      <c r="AD404" s="462"/>
      <c r="AE404" s="462"/>
      <c r="AF404" s="462"/>
      <c r="AG404" s="462"/>
      <c r="AH404" s="462"/>
      <c r="AI404" s="462"/>
      <c r="AJ404" s="462"/>
      <c r="AK404" s="462"/>
      <c r="AL404" s="462"/>
      <c r="AM404" s="462"/>
      <c r="AN404" s="462"/>
      <c r="AO404" s="462"/>
      <c r="AP404" s="462"/>
      <c r="AQ404" s="462"/>
      <c r="AR404" s="463"/>
      <c r="AS404" s="147">
        <f t="shared" si="38"/>
        <v>0</v>
      </c>
      <c r="AT404" s="321"/>
      <c r="AU404" s="322"/>
    </row>
    <row r="405" spans="4:52" ht="14.1" customHeight="1" x14ac:dyDescent="0.2">
      <c r="D405" s="464" t="s">
        <v>74</v>
      </c>
      <c r="E405" s="465"/>
      <c r="F405" s="465"/>
      <c r="G405" s="465"/>
      <c r="H405" s="466"/>
      <c r="I405" s="487" t="s">
        <v>791</v>
      </c>
      <c r="J405" s="488"/>
      <c r="K405" s="488"/>
      <c r="L405" s="488"/>
      <c r="M405" s="488"/>
      <c r="N405" s="488"/>
      <c r="O405" s="488"/>
      <c r="P405" s="488"/>
      <c r="Q405" s="488"/>
      <c r="R405" s="488"/>
      <c r="S405" s="488"/>
      <c r="T405" s="488"/>
      <c r="U405" s="488"/>
      <c r="V405" s="488"/>
      <c r="W405" s="488"/>
      <c r="X405" s="488"/>
      <c r="Y405" s="488"/>
      <c r="Z405" s="488"/>
      <c r="AA405" s="488"/>
      <c r="AB405" s="488"/>
      <c r="AC405" s="488"/>
      <c r="AD405" s="488"/>
      <c r="AE405" s="488"/>
      <c r="AF405" s="488"/>
      <c r="AG405" s="488"/>
      <c r="AH405" s="488"/>
      <c r="AI405" s="488"/>
      <c r="AJ405" s="488"/>
      <c r="AK405" s="488"/>
      <c r="AL405" s="488"/>
      <c r="AM405" s="488"/>
      <c r="AN405" s="488"/>
      <c r="AO405" s="488"/>
      <c r="AP405" s="488"/>
      <c r="AQ405" s="488"/>
      <c r="AR405" s="489"/>
      <c r="AS405" s="319">
        <f>SUM(AS398:AS404)</f>
        <v>0</v>
      </c>
      <c r="AT405" s="319"/>
      <c r="AU405" s="319"/>
    </row>
    <row r="406" spans="4:52" ht="14.1" customHeight="1" x14ac:dyDescent="0.2">
      <c r="D406" s="467"/>
      <c r="E406" s="468"/>
      <c r="F406" s="468"/>
      <c r="G406" s="468"/>
      <c r="H406" s="469"/>
      <c r="I406" s="442"/>
      <c r="J406" s="443"/>
      <c r="K406" s="443"/>
      <c r="L406" s="443"/>
      <c r="M406" s="443"/>
      <c r="N406" s="443"/>
      <c r="O406" s="443"/>
      <c r="P406" s="443"/>
      <c r="Q406" s="443"/>
      <c r="R406" s="443"/>
      <c r="S406" s="443"/>
      <c r="T406" s="443"/>
      <c r="U406" s="443"/>
      <c r="V406" s="443"/>
      <c r="W406" s="443"/>
      <c r="X406" s="443"/>
      <c r="Y406" s="443"/>
      <c r="Z406" s="443"/>
      <c r="AA406" s="443"/>
      <c r="AB406" s="443"/>
      <c r="AC406" s="443"/>
      <c r="AD406" s="443"/>
      <c r="AE406" s="443"/>
      <c r="AF406" s="443"/>
      <c r="AG406" s="443"/>
      <c r="AH406" s="443"/>
      <c r="AI406" s="443"/>
      <c r="AJ406" s="443"/>
      <c r="AK406" s="443"/>
      <c r="AL406" s="443"/>
      <c r="AM406" s="443"/>
      <c r="AN406" s="443"/>
      <c r="AO406" s="443"/>
      <c r="AP406" s="443"/>
      <c r="AQ406" s="443"/>
      <c r="AR406" s="444"/>
      <c r="AS406" s="337"/>
      <c r="AT406" s="337"/>
      <c r="AU406" s="337"/>
    </row>
    <row r="407" spans="4:52" ht="14.1" customHeight="1" x14ac:dyDescent="0.2">
      <c r="D407" s="467"/>
      <c r="E407" s="468"/>
      <c r="F407" s="468"/>
      <c r="G407" s="468"/>
      <c r="H407" s="469"/>
      <c r="I407" s="483" t="s">
        <v>792</v>
      </c>
      <c r="J407" s="484"/>
      <c r="K407" s="484"/>
      <c r="L407" s="484"/>
      <c r="M407" s="484"/>
      <c r="N407" s="484"/>
      <c r="O407" s="484"/>
      <c r="P407" s="484"/>
      <c r="Q407" s="484"/>
      <c r="R407" s="484"/>
      <c r="S407" s="484"/>
      <c r="T407" s="484"/>
      <c r="U407" s="484"/>
      <c r="V407" s="484"/>
      <c r="W407" s="484"/>
      <c r="X407" s="484"/>
      <c r="Y407" s="484"/>
      <c r="Z407" s="484"/>
      <c r="AA407" s="484"/>
      <c r="AB407" s="484"/>
      <c r="AC407" s="484"/>
      <c r="AD407" s="484"/>
      <c r="AE407" s="484"/>
      <c r="AF407" s="484"/>
      <c r="AG407" s="484"/>
      <c r="AH407" s="484"/>
      <c r="AI407" s="484"/>
      <c r="AJ407" s="484"/>
      <c r="AK407" s="484"/>
      <c r="AL407" s="484"/>
      <c r="AM407" s="484"/>
      <c r="AN407" s="484"/>
      <c r="AO407" s="484"/>
      <c r="AP407" s="484"/>
      <c r="AQ407" s="484"/>
      <c r="AR407" s="485"/>
      <c r="AS407" s="154"/>
      <c r="AT407" s="154"/>
      <c r="AU407" s="154"/>
    </row>
    <row r="408" spans="4:52" ht="14.1" customHeight="1" x14ac:dyDescent="0.2">
      <c r="D408" s="467"/>
      <c r="E408" s="468"/>
      <c r="F408" s="468"/>
      <c r="G408" s="468"/>
      <c r="H408" s="469"/>
      <c r="I408" s="442"/>
      <c r="J408" s="443"/>
      <c r="K408" s="443"/>
      <c r="L408" s="443"/>
      <c r="M408" s="443"/>
      <c r="N408" s="443"/>
      <c r="O408" s="443"/>
      <c r="P408" s="443"/>
      <c r="Q408" s="443"/>
      <c r="R408" s="443"/>
      <c r="S408" s="443"/>
      <c r="T408" s="443"/>
      <c r="U408" s="443"/>
      <c r="V408" s="443"/>
      <c r="W408" s="443"/>
      <c r="X408" s="443"/>
      <c r="Y408" s="443"/>
      <c r="Z408" s="443"/>
      <c r="AA408" s="443"/>
      <c r="AB408" s="443"/>
      <c r="AC408" s="443"/>
      <c r="AD408" s="443"/>
      <c r="AE408" s="443"/>
      <c r="AF408" s="443"/>
      <c r="AG408" s="443"/>
      <c r="AH408" s="443"/>
      <c r="AI408" s="443"/>
      <c r="AJ408" s="443"/>
      <c r="AK408" s="443"/>
      <c r="AL408" s="443"/>
      <c r="AM408" s="443"/>
      <c r="AN408" s="443"/>
      <c r="AO408" s="443"/>
      <c r="AP408" s="443"/>
      <c r="AQ408" s="443"/>
      <c r="AR408" s="444"/>
      <c r="AS408" s="337"/>
      <c r="AT408" s="337"/>
      <c r="AU408" s="337"/>
    </row>
    <row r="409" spans="4:52" ht="27.95" customHeight="1" x14ac:dyDescent="0.15">
      <c r="D409" s="467"/>
      <c r="E409" s="468"/>
      <c r="F409" s="468"/>
      <c r="G409" s="468"/>
      <c r="H409" s="469"/>
      <c r="I409" s="483" t="s">
        <v>16</v>
      </c>
      <c r="J409" s="484"/>
      <c r="K409" s="484"/>
      <c r="L409" s="484"/>
      <c r="M409" s="484"/>
      <c r="N409" s="484"/>
      <c r="O409" s="484"/>
      <c r="P409" s="484"/>
      <c r="Q409" s="484"/>
      <c r="R409" s="484"/>
      <c r="S409" s="484"/>
      <c r="T409" s="484"/>
      <c r="U409" s="484"/>
      <c r="V409" s="484"/>
      <c r="W409" s="484"/>
      <c r="X409" s="484"/>
      <c r="Y409" s="484"/>
      <c r="Z409" s="484"/>
      <c r="AA409" s="484"/>
      <c r="AB409" s="484"/>
      <c r="AC409" s="484"/>
      <c r="AD409" s="484"/>
      <c r="AE409" s="484"/>
      <c r="AF409" s="484"/>
      <c r="AG409" s="484"/>
      <c r="AH409" s="484"/>
      <c r="AI409" s="484"/>
      <c r="AJ409" s="484"/>
      <c r="AK409" s="484"/>
      <c r="AL409" s="484"/>
      <c r="AM409" s="484"/>
      <c r="AN409" s="484"/>
      <c r="AO409" s="484"/>
      <c r="AP409" s="484"/>
      <c r="AQ409" s="484"/>
      <c r="AR409" s="485"/>
      <c r="AS409" s="303" t="s">
        <v>815</v>
      </c>
      <c r="AT409" s="303" t="s">
        <v>248</v>
      </c>
      <c r="AU409" s="154"/>
    </row>
    <row r="410" spans="4:52" ht="14.1" customHeight="1" x14ac:dyDescent="0.2">
      <c r="D410" s="467"/>
      <c r="E410" s="468"/>
      <c r="F410" s="468"/>
      <c r="G410" s="468"/>
      <c r="H410" s="469"/>
      <c r="I410" s="490"/>
      <c r="J410" s="491"/>
      <c r="K410" s="491"/>
      <c r="L410" s="491"/>
      <c r="M410" s="491"/>
      <c r="N410" s="491"/>
      <c r="O410" s="491"/>
      <c r="P410" s="491"/>
      <c r="Q410" s="491"/>
      <c r="R410" s="491"/>
      <c r="S410" s="491"/>
      <c r="T410" s="491"/>
      <c r="U410" s="491"/>
      <c r="V410" s="491"/>
      <c r="W410" s="491"/>
      <c r="X410" s="491"/>
      <c r="Y410" s="491"/>
      <c r="Z410" s="491"/>
      <c r="AA410" s="491"/>
      <c r="AB410" s="491"/>
      <c r="AC410" s="491"/>
      <c r="AD410" s="491"/>
      <c r="AE410" s="491"/>
      <c r="AF410" s="491"/>
      <c r="AG410" s="491"/>
      <c r="AH410" s="491"/>
      <c r="AI410" s="491"/>
      <c r="AJ410" s="491"/>
      <c r="AK410" s="491"/>
      <c r="AL410" s="491"/>
      <c r="AM410" s="491"/>
      <c r="AN410" s="491"/>
      <c r="AO410" s="491"/>
      <c r="AP410" s="491"/>
      <c r="AQ410" s="491"/>
      <c r="AR410" s="492"/>
      <c r="AS410" s="518"/>
      <c r="AT410" s="515"/>
      <c r="AU410" s="311"/>
    </row>
    <row r="411" spans="4:52" ht="14.1" customHeight="1" x14ac:dyDescent="0.2">
      <c r="D411" s="467"/>
      <c r="E411" s="468"/>
      <c r="F411" s="468"/>
      <c r="G411" s="468"/>
      <c r="H411" s="469"/>
      <c r="I411" s="493"/>
      <c r="J411" s="494"/>
      <c r="K411" s="494"/>
      <c r="L411" s="494"/>
      <c r="M411" s="494"/>
      <c r="N411" s="494"/>
      <c r="O411" s="494"/>
      <c r="P411" s="494"/>
      <c r="Q411" s="494"/>
      <c r="R411" s="494"/>
      <c r="S411" s="494"/>
      <c r="T411" s="494"/>
      <c r="U411" s="494"/>
      <c r="V411" s="494"/>
      <c r="W411" s="494"/>
      <c r="X411" s="494"/>
      <c r="Y411" s="494"/>
      <c r="Z411" s="494"/>
      <c r="AA411" s="494"/>
      <c r="AB411" s="494"/>
      <c r="AC411" s="494"/>
      <c r="AD411" s="494"/>
      <c r="AE411" s="494"/>
      <c r="AF411" s="494"/>
      <c r="AG411" s="494"/>
      <c r="AH411" s="494"/>
      <c r="AI411" s="494"/>
      <c r="AJ411" s="494"/>
      <c r="AK411" s="494"/>
      <c r="AL411" s="494"/>
      <c r="AM411" s="494"/>
      <c r="AN411" s="494"/>
      <c r="AO411" s="494"/>
      <c r="AP411" s="494"/>
      <c r="AQ411" s="494"/>
      <c r="AR411" s="495"/>
      <c r="AS411" s="518"/>
      <c r="AT411" s="516"/>
      <c r="AU411" s="311"/>
    </row>
    <row r="412" spans="4:52" ht="14.1" customHeight="1" x14ac:dyDescent="0.2">
      <c r="D412" s="467"/>
      <c r="E412" s="468"/>
      <c r="F412" s="468"/>
      <c r="G412" s="468"/>
      <c r="H412" s="469"/>
      <c r="I412" s="493"/>
      <c r="J412" s="494"/>
      <c r="K412" s="494"/>
      <c r="L412" s="494"/>
      <c r="M412" s="494"/>
      <c r="N412" s="494"/>
      <c r="O412" s="494"/>
      <c r="P412" s="494"/>
      <c r="Q412" s="494"/>
      <c r="R412" s="494"/>
      <c r="S412" s="494"/>
      <c r="T412" s="494"/>
      <c r="U412" s="494"/>
      <c r="V412" s="494"/>
      <c r="W412" s="494"/>
      <c r="X412" s="494"/>
      <c r="Y412" s="494"/>
      <c r="Z412" s="494"/>
      <c r="AA412" s="494"/>
      <c r="AB412" s="494"/>
      <c r="AC412" s="494"/>
      <c r="AD412" s="494"/>
      <c r="AE412" s="494"/>
      <c r="AF412" s="494"/>
      <c r="AG412" s="494"/>
      <c r="AH412" s="494"/>
      <c r="AI412" s="494"/>
      <c r="AJ412" s="494"/>
      <c r="AK412" s="494"/>
      <c r="AL412" s="494"/>
      <c r="AM412" s="494"/>
      <c r="AN412" s="494"/>
      <c r="AO412" s="494"/>
      <c r="AP412" s="494"/>
      <c r="AQ412" s="494"/>
      <c r="AR412" s="495"/>
      <c r="AS412" s="518"/>
      <c r="AT412" s="516"/>
      <c r="AU412" s="311"/>
    </row>
    <row r="413" spans="4:52" ht="14.1" customHeight="1" x14ac:dyDescent="0.2">
      <c r="D413" s="467"/>
      <c r="E413" s="468"/>
      <c r="F413" s="468"/>
      <c r="G413" s="468"/>
      <c r="H413" s="469"/>
      <c r="I413" s="493"/>
      <c r="J413" s="494"/>
      <c r="K413" s="494"/>
      <c r="L413" s="494"/>
      <c r="M413" s="494"/>
      <c r="N413" s="494"/>
      <c r="O413" s="494"/>
      <c r="P413" s="494"/>
      <c r="Q413" s="494"/>
      <c r="R413" s="494"/>
      <c r="S413" s="494"/>
      <c r="T413" s="494"/>
      <c r="U413" s="494"/>
      <c r="V413" s="494"/>
      <c r="W413" s="494"/>
      <c r="X413" s="494"/>
      <c r="Y413" s="494"/>
      <c r="Z413" s="494"/>
      <c r="AA413" s="494"/>
      <c r="AB413" s="494"/>
      <c r="AC413" s="494"/>
      <c r="AD413" s="494"/>
      <c r="AE413" s="494"/>
      <c r="AF413" s="494"/>
      <c r="AG413" s="494"/>
      <c r="AH413" s="494"/>
      <c r="AI413" s="494"/>
      <c r="AJ413" s="494"/>
      <c r="AK413" s="494"/>
      <c r="AL413" s="494"/>
      <c r="AM413" s="494"/>
      <c r="AN413" s="494"/>
      <c r="AO413" s="494"/>
      <c r="AP413" s="494"/>
      <c r="AQ413" s="494"/>
      <c r="AR413" s="495"/>
      <c r="AS413" s="518"/>
      <c r="AT413" s="516"/>
      <c r="AU413" s="311"/>
    </row>
    <row r="414" spans="4:52" ht="14.1" customHeight="1" x14ac:dyDescent="0.2">
      <c r="D414" s="467"/>
      <c r="E414" s="468"/>
      <c r="F414" s="468"/>
      <c r="G414" s="468"/>
      <c r="H414" s="469"/>
      <c r="I414" s="493"/>
      <c r="J414" s="494"/>
      <c r="K414" s="494"/>
      <c r="L414" s="494"/>
      <c r="M414" s="494"/>
      <c r="N414" s="494"/>
      <c r="O414" s="494"/>
      <c r="P414" s="494"/>
      <c r="Q414" s="494"/>
      <c r="R414" s="494"/>
      <c r="S414" s="494"/>
      <c r="T414" s="494"/>
      <c r="U414" s="494"/>
      <c r="V414" s="494"/>
      <c r="W414" s="494"/>
      <c r="X414" s="494"/>
      <c r="Y414" s="494"/>
      <c r="Z414" s="494"/>
      <c r="AA414" s="494"/>
      <c r="AB414" s="494"/>
      <c r="AC414" s="494"/>
      <c r="AD414" s="494"/>
      <c r="AE414" s="494"/>
      <c r="AF414" s="494"/>
      <c r="AG414" s="494"/>
      <c r="AH414" s="494"/>
      <c r="AI414" s="494"/>
      <c r="AJ414" s="494"/>
      <c r="AK414" s="494"/>
      <c r="AL414" s="494"/>
      <c r="AM414" s="494"/>
      <c r="AN414" s="494"/>
      <c r="AO414" s="494"/>
      <c r="AP414" s="494"/>
      <c r="AQ414" s="494"/>
      <c r="AR414" s="495"/>
      <c r="AS414" s="518"/>
      <c r="AT414" s="516"/>
      <c r="AU414" s="311"/>
    </row>
    <row r="415" spans="4:52" ht="14.1" customHeight="1" x14ac:dyDescent="0.2">
      <c r="D415" s="467"/>
      <c r="E415" s="468"/>
      <c r="F415" s="468"/>
      <c r="G415" s="468"/>
      <c r="H415" s="469"/>
      <c r="I415" s="493"/>
      <c r="J415" s="494"/>
      <c r="K415" s="494"/>
      <c r="L415" s="494"/>
      <c r="M415" s="494"/>
      <c r="N415" s="494"/>
      <c r="O415" s="494"/>
      <c r="P415" s="494"/>
      <c r="Q415" s="494"/>
      <c r="R415" s="494"/>
      <c r="S415" s="494"/>
      <c r="T415" s="494"/>
      <c r="U415" s="494"/>
      <c r="V415" s="494"/>
      <c r="W415" s="494"/>
      <c r="X415" s="494"/>
      <c r="Y415" s="494"/>
      <c r="Z415" s="494"/>
      <c r="AA415" s="494"/>
      <c r="AB415" s="494"/>
      <c r="AC415" s="494"/>
      <c r="AD415" s="494"/>
      <c r="AE415" s="494"/>
      <c r="AF415" s="494"/>
      <c r="AG415" s="494"/>
      <c r="AH415" s="494"/>
      <c r="AI415" s="494"/>
      <c r="AJ415" s="494"/>
      <c r="AK415" s="494"/>
      <c r="AL415" s="494"/>
      <c r="AM415" s="494"/>
      <c r="AN415" s="494"/>
      <c r="AO415" s="494"/>
      <c r="AP415" s="494"/>
      <c r="AQ415" s="494"/>
      <c r="AR415" s="495"/>
      <c r="AS415" s="518"/>
      <c r="AT415" s="516"/>
      <c r="AU415" s="311"/>
    </row>
    <row r="416" spans="4:52" ht="14.1" customHeight="1" x14ac:dyDescent="0.2">
      <c r="D416" s="467"/>
      <c r="E416" s="468"/>
      <c r="F416" s="468"/>
      <c r="G416" s="468"/>
      <c r="H416" s="469"/>
      <c r="I416" s="496"/>
      <c r="J416" s="497"/>
      <c r="K416" s="497"/>
      <c r="L416" s="497"/>
      <c r="M416" s="497"/>
      <c r="N416" s="497"/>
      <c r="O416" s="497"/>
      <c r="P416" s="497"/>
      <c r="Q416" s="497"/>
      <c r="R416" s="497"/>
      <c r="S416" s="497"/>
      <c r="T416" s="497"/>
      <c r="U416" s="497"/>
      <c r="V416" s="497"/>
      <c r="W416" s="497"/>
      <c r="X416" s="497"/>
      <c r="Y416" s="497"/>
      <c r="Z416" s="497"/>
      <c r="AA416" s="497"/>
      <c r="AB416" s="497"/>
      <c r="AC416" s="497"/>
      <c r="AD416" s="497"/>
      <c r="AE416" s="497"/>
      <c r="AF416" s="497"/>
      <c r="AG416" s="497"/>
      <c r="AH416" s="497"/>
      <c r="AI416" s="497"/>
      <c r="AJ416" s="497"/>
      <c r="AK416" s="497"/>
      <c r="AL416" s="497"/>
      <c r="AM416" s="497"/>
      <c r="AN416" s="497"/>
      <c r="AO416" s="497"/>
      <c r="AP416" s="497"/>
      <c r="AQ416" s="497"/>
      <c r="AR416" s="498"/>
      <c r="AS416" s="518"/>
      <c r="AT416" s="517"/>
      <c r="AU416" s="311"/>
      <c r="AV416" s="140">
        <f>LEN(I410)</f>
        <v>0</v>
      </c>
      <c r="AW416" s="140" t="s">
        <v>64</v>
      </c>
      <c r="AX416" s="141">
        <v>700</v>
      </c>
      <c r="AY416" s="140" t="s">
        <v>63</v>
      </c>
      <c r="AZ416" s="3" t="str">
        <f>IF(AV416&gt;AX416,"FIGYELEM! Tartsa be a megjelölt karakterszámot!","-")</f>
        <v>-</v>
      </c>
    </row>
    <row r="417" spans="4:52" ht="26.1" customHeight="1" x14ac:dyDescent="0.2">
      <c r="D417" s="467"/>
      <c r="E417" s="468"/>
      <c r="F417" s="468"/>
      <c r="G417" s="468"/>
      <c r="H417" s="469"/>
      <c r="I417" s="486" t="s">
        <v>8</v>
      </c>
      <c r="J417" s="499"/>
      <c r="K417" s="499"/>
      <c r="L417" s="499"/>
      <c r="M417" s="499"/>
      <c r="N417" s="499"/>
      <c r="O417" s="499"/>
      <c r="P417" s="499"/>
      <c r="Q417" s="499"/>
      <c r="R417" s="499"/>
      <c r="S417" s="499"/>
      <c r="T417" s="499"/>
      <c r="U417" s="499"/>
      <c r="V417" s="499"/>
      <c r="W417" s="499"/>
      <c r="X417" s="499"/>
      <c r="Y417" s="443"/>
      <c r="Z417" s="500"/>
      <c r="AA417" s="500"/>
      <c r="AB417" s="500"/>
      <c r="AC417" s="500"/>
      <c r="AD417" s="500"/>
      <c r="AE417" s="500"/>
      <c r="AF417" s="500"/>
      <c r="AG417" s="500"/>
      <c r="AH417" s="500"/>
      <c r="AI417" s="500"/>
      <c r="AJ417" s="500"/>
      <c r="AK417" s="500"/>
      <c r="AL417" s="500"/>
      <c r="AM417" s="500"/>
      <c r="AN417" s="500"/>
      <c r="AO417" s="500"/>
      <c r="AP417" s="500"/>
      <c r="AQ417" s="500"/>
      <c r="AR417" s="501"/>
      <c r="AS417" s="147">
        <f t="shared" ref="AS417:AS422" si="39">IF(Y417=BM54,1,0)</f>
        <v>0</v>
      </c>
      <c r="AT417" s="143"/>
      <c r="AU417" s="322"/>
      <c r="AZ417" s="3" t="str">
        <f t="shared" ref="AZ417:AZ422" si="40">IF(Y417=BM54,"FIGYELEM! Fejtse ki A részt vevő diákok tevékenységének bemutatása c. mezőben és csatoljon fényképet a tevékenységről!","-")</f>
        <v>-</v>
      </c>
    </row>
    <row r="418" spans="4:52" ht="26.1" customHeight="1" x14ac:dyDescent="0.2">
      <c r="D418" s="467"/>
      <c r="E418" s="468"/>
      <c r="F418" s="468"/>
      <c r="G418" s="468"/>
      <c r="H418" s="469"/>
      <c r="I418" s="486" t="s">
        <v>9</v>
      </c>
      <c r="J418" s="486"/>
      <c r="K418" s="486"/>
      <c r="L418" s="486"/>
      <c r="M418" s="486"/>
      <c r="N418" s="486"/>
      <c r="O418" s="486"/>
      <c r="P418" s="486"/>
      <c r="Q418" s="486"/>
      <c r="R418" s="486"/>
      <c r="S418" s="486"/>
      <c r="T418" s="486"/>
      <c r="U418" s="486"/>
      <c r="V418" s="486"/>
      <c r="W418" s="486"/>
      <c r="X418" s="486"/>
      <c r="Y418" s="442"/>
      <c r="Z418" s="443"/>
      <c r="AA418" s="443"/>
      <c r="AB418" s="443"/>
      <c r="AC418" s="443"/>
      <c r="AD418" s="443"/>
      <c r="AE418" s="443"/>
      <c r="AF418" s="443"/>
      <c r="AG418" s="443"/>
      <c r="AH418" s="443"/>
      <c r="AI418" s="443"/>
      <c r="AJ418" s="443"/>
      <c r="AK418" s="443"/>
      <c r="AL418" s="443"/>
      <c r="AM418" s="443"/>
      <c r="AN418" s="443"/>
      <c r="AO418" s="443"/>
      <c r="AP418" s="443"/>
      <c r="AQ418" s="443"/>
      <c r="AR418" s="444"/>
      <c r="AS418" s="147">
        <f t="shared" si="39"/>
        <v>0</v>
      </c>
      <c r="AT418" s="143"/>
      <c r="AU418" s="322"/>
      <c r="AZ418" s="3" t="str">
        <f t="shared" si="40"/>
        <v>-</v>
      </c>
    </row>
    <row r="419" spans="4:52" ht="26.1" customHeight="1" x14ac:dyDescent="0.2">
      <c r="D419" s="467"/>
      <c r="E419" s="468"/>
      <c r="F419" s="468"/>
      <c r="G419" s="468"/>
      <c r="H419" s="469"/>
      <c r="I419" s="486" t="s">
        <v>10</v>
      </c>
      <c r="J419" s="486"/>
      <c r="K419" s="486"/>
      <c r="L419" s="486"/>
      <c r="M419" s="486"/>
      <c r="N419" s="486"/>
      <c r="O419" s="486"/>
      <c r="P419" s="486"/>
      <c r="Q419" s="486"/>
      <c r="R419" s="486"/>
      <c r="S419" s="486"/>
      <c r="T419" s="486"/>
      <c r="U419" s="486"/>
      <c r="V419" s="486"/>
      <c r="W419" s="486"/>
      <c r="X419" s="486"/>
      <c r="Y419" s="442"/>
      <c r="Z419" s="443"/>
      <c r="AA419" s="443"/>
      <c r="AB419" s="443"/>
      <c r="AC419" s="443"/>
      <c r="AD419" s="443"/>
      <c r="AE419" s="443"/>
      <c r="AF419" s="443"/>
      <c r="AG419" s="443"/>
      <c r="AH419" s="443"/>
      <c r="AI419" s="443"/>
      <c r="AJ419" s="443"/>
      <c r="AK419" s="443"/>
      <c r="AL419" s="443"/>
      <c r="AM419" s="443"/>
      <c r="AN419" s="443"/>
      <c r="AO419" s="443"/>
      <c r="AP419" s="443"/>
      <c r="AQ419" s="443"/>
      <c r="AR419" s="444"/>
      <c r="AS419" s="147">
        <f t="shared" si="39"/>
        <v>0</v>
      </c>
      <c r="AT419" s="143"/>
      <c r="AU419" s="322"/>
      <c r="AZ419" s="3" t="str">
        <f t="shared" si="40"/>
        <v>-</v>
      </c>
    </row>
    <row r="420" spans="4:52" ht="26.1" customHeight="1" x14ac:dyDescent="0.2">
      <c r="D420" s="467"/>
      <c r="E420" s="468"/>
      <c r="F420" s="468"/>
      <c r="G420" s="468"/>
      <c r="H420" s="469"/>
      <c r="I420" s="486" t="s">
        <v>12</v>
      </c>
      <c r="J420" s="486"/>
      <c r="K420" s="486"/>
      <c r="L420" s="486"/>
      <c r="M420" s="486"/>
      <c r="N420" s="486"/>
      <c r="O420" s="486"/>
      <c r="P420" s="486"/>
      <c r="Q420" s="486"/>
      <c r="R420" s="486"/>
      <c r="S420" s="486"/>
      <c r="T420" s="486"/>
      <c r="U420" s="486"/>
      <c r="V420" s="486"/>
      <c r="W420" s="486"/>
      <c r="X420" s="486"/>
      <c r="Y420" s="442"/>
      <c r="Z420" s="443"/>
      <c r="AA420" s="443"/>
      <c r="AB420" s="443"/>
      <c r="AC420" s="443"/>
      <c r="AD420" s="443"/>
      <c r="AE420" s="443"/>
      <c r="AF420" s="443"/>
      <c r="AG420" s="443"/>
      <c r="AH420" s="443"/>
      <c r="AI420" s="443"/>
      <c r="AJ420" s="443"/>
      <c r="AK420" s="443"/>
      <c r="AL420" s="443"/>
      <c r="AM420" s="443"/>
      <c r="AN420" s="443"/>
      <c r="AO420" s="443"/>
      <c r="AP420" s="443"/>
      <c r="AQ420" s="443"/>
      <c r="AR420" s="444"/>
      <c r="AS420" s="147">
        <f t="shared" si="39"/>
        <v>0</v>
      </c>
      <c r="AT420" s="143"/>
      <c r="AU420" s="322"/>
      <c r="AZ420" s="3" t="str">
        <f t="shared" si="40"/>
        <v>-</v>
      </c>
    </row>
    <row r="421" spans="4:52" ht="26.1" customHeight="1" x14ac:dyDescent="0.2">
      <c r="D421" s="467"/>
      <c r="E421" s="468"/>
      <c r="F421" s="468"/>
      <c r="G421" s="468"/>
      <c r="H421" s="469"/>
      <c r="I421" s="486" t="s">
        <v>734</v>
      </c>
      <c r="J421" s="486"/>
      <c r="K421" s="486"/>
      <c r="L421" s="486"/>
      <c r="M421" s="486"/>
      <c r="N421" s="486"/>
      <c r="O421" s="486"/>
      <c r="P421" s="486"/>
      <c r="Q421" s="486"/>
      <c r="R421" s="486"/>
      <c r="S421" s="486"/>
      <c r="T421" s="486"/>
      <c r="U421" s="486"/>
      <c r="V421" s="486"/>
      <c r="W421" s="486"/>
      <c r="X421" s="486"/>
      <c r="Y421" s="442"/>
      <c r="Z421" s="443"/>
      <c r="AA421" s="443"/>
      <c r="AB421" s="443"/>
      <c r="AC421" s="443"/>
      <c r="AD421" s="443"/>
      <c r="AE421" s="443"/>
      <c r="AF421" s="443"/>
      <c r="AG421" s="443"/>
      <c r="AH421" s="443"/>
      <c r="AI421" s="443"/>
      <c r="AJ421" s="443"/>
      <c r="AK421" s="443"/>
      <c r="AL421" s="443"/>
      <c r="AM421" s="443"/>
      <c r="AN421" s="443"/>
      <c r="AO421" s="443"/>
      <c r="AP421" s="443"/>
      <c r="AQ421" s="443"/>
      <c r="AR421" s="444"/>
      <c r="AS421" s="147">
        <f t="shared" si="39"/>
        <v>0</v>
      </c>
      <c r="AT421" s="143"/>
      <c r="AU421" s="322"/>
      <c r="AZ421" s="3" t="str">
        <f t="shared" si="40"/>
        <v>-</v>
      </c>
    </row>
    <row r="422" spans="4:52" ht="26.1" customHeight="1" x14ac:dyDescent="0.2">
      <c r="D422" s="467"/>
      <c r="E422" s="468"/>
      <c r="F422" s="468"/>
      <c r="G422" s="468"/>
      <c r="H422" s="469"/>
      <c r="I422" s="486" t="s">
        <v>11</v>
      </c>
      <c r="J422" s="486"/>
      <c r="K422" s="486"/>
      <c r="L422" s="486"/>
      <c r="M422" s="486"/>
      <c r="N422" s="486"/>
      <c r="O422" s="486"/>
      <c r="P422" s="486"/>
      <c r="Q422" s="486"/>
      <c r="R422" s="486"/>
      <c r="S422" s="486"/>
      <c r="T422" s="486"/>
      <c r="U422" s="486"/>
      <c r="V422" s="486"/>
      <c r="W422" s="486"/>
      <c r="X422" s="486"/>
      <c r="Y422" s="442"/>
      <c r="Z422" s="443"/>
      <c r="AA422" s="443"/>
      <c r="AB422" s="443"/>
      <c r="AC422" s="443"/>
      <c r="AD422" s="443"/>
      <c r="AE422" s="443"/>
      <c r="AF422" s="443"/>
      <c r="AG422" s="443"/>
      <c r="AH422" s="443"/>
      <c r="AI422" s="443"/>
      <c r="AJ422" s="443"/>
      <c r="AK422" s="443"/>
      <c r="AL422" s="443"/>
      <c r="AM422" s="443"/>
      <c r="AN422" s="443"/>
      <c r="AO422" s="443"/>
      <c r="AP422" s="443"/>
      <c r="AQ422" s="443"/>
      <c r="AR422" s="444"/>
      <c r="AS422" s="147">
        <f t="shared" si="39"/>
        <v>0</v>
      </c>
      <c r="AT422" s="143"/>
      <c r="AU422" s="322"/>
      <c r="AZ422" s="3" t="str">
        <f t="shared" si="40"/>
        <v>-</v>
      </c>
    </row>
    <row r="423" spans="4:52" ht="69.95" customHeight="1" x14ac:dyDescent="0.2">
      <c r="D423" s="467"/>
      <c r="E423" s="468"/>
      <c r="F423" s="468"/>
      <c r="G423" s="468"/>
      <c r="H423" s="469"/>
      <c r="I423" s="459" t="s">
        <v>871</v>
      </c>
      <c r="J423" s="460"/>
      <c r="K423" s="460"/>
      <c r="L423" s="460"/>
      <c r="M423" s="460"/>
      <c r="N423" s="460"/>
      <c r="O423" s="460"/>
      <c r="P423" s="460"/>
      <c r="Q423" s="460"/>
      <c r="R423" s="460"/>
      <c r="S423" s="460"/>
      <c r="T423" s="460"/>
      <c r="U423" s="460"/>
      <c r="V423" s="460"/>
      <c r="W423" s="460"/>
      <c r="X423" s="460"/>
      <c r="Y423" s="460"/>
      <c r="Z423" s="460"/>
      <c r="AA423" s="460"/>
      <c r="AB423" s="460"/>
      <c r="AC423" s="460"/>
      <c r="AD423" s="460"/>
      <c r="AE423" s="460"/>
      <c r="AF423" s="460"/>
      <c r="AG423" s="460"/>
      <c r="AH423" s="460"/>
      <c r="AI423" s="460"/>
      <c r="AJ423" s="460"/>
      <c r="AK423" s="460"/>
      <c r="AL423" s="460"/>
      <c r="AM423" s="460"/>
      <c r="AN423" s="460"/>
      <c r="AO423" s="460"/>
      <c r="AP423" s="460"/>
      <c r="AQ423" s="460"/>
      <c r="AR423" s="461"/>
      <c r="AS423" s="322"/>
      <c r="AT423" s="322"/>
      <c r="AU423" s="322"/>
    </row>
    <row r="424" spans="4:52" ht="14.1" customHeight="1" x14ac:dyDescent="0.2">
      <c r="D424" s="467"/>
      <c r="E424" s="468"/>
      <c r="F424" s="468"/>
      <c r="G424" s="468"/>
      <c r="H424" s="469"/>
      <c r="I424" s="111"/>
      <c r="J424" s="407" t="s">
        <v>132</v>
      </c>
      <c r="K424" s="407"/>
      <c r="L424" s="407"/>
      <c r="M424" s="407"/>
      <c r="N424" s="407"/>
      <c r="O424" s="407"/>
      <c r="P424" s="407"/>
      <c r="Q424" s="407"/>
      <c r="R424" s="410" t="s">
        <v>134</v>
      </c>
      <c r="S424" s="376"/>
      <c r="T424" s="376"/>
      <c r="U424" s="376"/>
      <c r="V424" s="376"/>
      <c r="W424" s="377"/>
      <c r="X424" s="120"/>
      <c r="Y424" s="410" t="s">
        <v>133</v>
      </c>
      <c r="Z424" s="376"/>
      <c r="AA424" s="376"/>
      <c r="AB424" s="376"/>
      <c r="AC424" s="376"/>
      <c r="AD424" s="376"/>
      <c r="AE424" s="376"/>
      <c r="AF424" s="376"/>
      <c r="AG424" s="376"/>
      <c r="AH424" s="376"/>
      <c r="AI424" s="376"/>
      <c r="AJ424" s="376"/>
      <c r="AK424" s="376"/>
      <c r="AL424" s="376"/>
      <c r="AM424" s="376"/>
      <c r="AN424" s="376"/>
      <c r="AO424" s="376"/>
      <c r="AP424" s="376"/>
      <c r="AQ424" s="376"/>
      <c r="AR424" s="377"/>
      <c r="AS424" s="322" t="s">
        <v>815</v>
      </c>
      <c r="AT424" s="322"/>
      <c r="AU424" s="322"/>
    </row>
    <row r="425" spans="4:52" ht="14.1" customHeight="1" x14ac:dyDescent="0.2">
      <c r="D425" s="467"/>
      <c r="E425" s="468"/>
      <c r="F425" s="468"/>
      <c r="G425" s="468"/>
      <c r="H425" s="469"/>
      <c r="I425" s="111" t="s">
        <v>748</v>
      </c>
      <c r="J425" s="408" t="str">
        <f>CONCATENATE('2.'!$D$8,'2.'!$I$8,'2.'!$J$8,"-")</f>
        <v>HAT-14-01-0380-</v>
      </c>
      <c r="K425" s="408"/>
      <c r="L425" s="408"/>
      <c r="M425" s="408"/>
      <c r="N425" s="408"/>
      <c r="O425" s="408"/>
      <c r="P425" s="408"/>
      <c r="Q425" s="408"/>
      <c r="R425" s="428"/>
      <c r="S425" s="429"/>
      <c r="T425" s="429"/>
      <c r="U425" s="429"/>
      <c r="V425" s="429"/>
      <c r="W425" s="473"/>
      <c r="X425" s="109" t="s">
        <v>129</v>
      </c>
      <c r="Y425" s="462"/>
      <c r="Z425" s="462"/>
      <c r="AA425" s="462"/>
      <c r="AB425" s="462"/>
      <c r="AC425" s="462"/>
      <c r="AD425" s="462"/>
      <c r="AE425" s="462"/>
      <c r="AF425" s="462"/>
      <c r="AG425" s="462"/>
      <c r="AH425" s="462"/>
      <c r="AI425" s="462"/>
      <c r="AJ425" s="462"/>
      <c r="AK425" s="462"/>
      <c r="AL425" s="462"/>
      <c r="AM425" s="462"/>
      <c r="AN425" s="462"/>
      <c r="AO425" s="462"/>
      <c r="AP425" s="462"/>
      <c r="AQ425" s="462"/>
      <c r="AR425" s="463"/>
      <c r="AS425" s="147">
        <f>IF(R425&gt;0,1,0)</f>
        <v>0</v>
      </c>
      <c r="AT425" s="321"/>
      <c r="AU425" s="322"/>
    </row>
    <row r="426" spans="4:52" ht="14.1" customHeight="1" x14ac:dyDescent="0.2">
      <c r="D426" s="467"/>
      <c r="E426" s="468"/>
      <c r="F426" s="468"/>
      <c r="G426" s="468"/>
      <c r="H426" s="469"/>
      <c r="I426" s="111" t="s">
        <v>749</v>
      </c>
      <c r="J426" s="408" t="str">
        <f>CONCATENATE('2.'!$D$8,'2.'!$I$8,'2.'!$J$8,"-")</f>
        <v>HAT-14-01-0380-</v>
      </c>
      <c r="K426" s="408"/>
      <c r="L426" s="408"/>
      <c r="M426" s="408"/>
      <c r="N426" s="408"/>
      <c r="O426" s="408"/>
      <c r="P426" s="408"/>
      <c r="Q426" s="408"/>
      <c r="R426" s="428"/>
      <c r="S426" s="429"/>
      <c r="T426" s="429"/>
      <c r="U426" s="429"/>
      <c r="V426" s="429"/>
      <c r="W426" s="473"/>
      <c r="X426" s="109" t="s">
        <v>129</v>
      </c>
      <c r="Y426" s="462"/>
      <c r="Z426" s="462"/>
      <c r="AA426" s="462"/>
      <c r="AB426" s="462"/>
      <c r="AC426" s="462"/>
      <c r="AD426" s="462"/>
      <c r="AE426" s="462"/>
      <c r="AF426" s="462"/>
      <c r="AG426" s="462"/>
      <c r="AH426" s="462"/>
      <c r="AI426" s="462"/>
      <c r="AJ426" s="462"/>
      <c r="AK426" s="462"/>
      <c r="AL426" s="462"/>
      <c r="AM426" s="462"/>
      <c r="AN426" s="462"/>
      <c r="AO426" s="462"/>
      <c r="AP426" s="462"/>
      <c r="AQ426" s="462"/>
      <c r="AR426" s="463"/>
      <c r="AS426" s="147">
        <f t="shared" ref="AS426:AS431" si="41">IF(R426&gt;0,1,0)</f>
        <v>0</v>
      </c>
      <c r="AT426" s="321"/>
      <c r="AU426" s="322"/>
    </row>
    <row r="427" spans="4:52" ht="14.1" customHeight="1" x14ac:dyDescent="0.2">
      <c r="D427" s="467"/>
      <c r="E427" s="468"/>
      <c r="F427" s="468"/>
      <c r="G427" s="468"/>
      <c r="H427" s="469"/>
      <c r="I427" s="111" t="s">
        <v>750</v>
      </c>
      <c r="J427" s="408" t="str">
        <f>CONCATENATE('2.'!$D$8,'2.'!$I$8,'2.'!$J$8,"-")</f>
        <v>HAT-14-01-0380-</v>
      </c>
      <c r="K427" s="408"/>
      <c r="L427" s="408"/>
      <c r="M427" s="408"/>
      <c r="N427" s="408"/>
      <c r="O427" s="408"/>
      <c r="P427" s="408"/>
      <c r="Q427" s="408"/>
      <c r="R427" s="428"/>
      <c r="S427" s="429"/>
      <c r="T427" s="429"/>
      <c r="U427" s="429"/>
      <c r="V427" s="429"/>
      <c r="W427" s="473"/>
      <c r="X427" s="109" t="s">
        <v>129</v>
      </c>
      <c r="Y427" s="462"/>
      <c r="Z427" s="462"/>
      <c r="AA427" s="462"/>
      <c r="AB427" s="462"/>
      <c r="AC427" s="462"/>
      <c r="AD427" s="462"/>
      <c r="AE427" s="462"/>
      <c r="AF427" s="462"/>
      <c r="AG427" s="462"/>
      <c r="AH427" s="462"/>
      <c r="AI427" s="462"/>
      <c r="AJ427" s="462"/>
      <c r="AK427" s="462"/>
      <c r="AL427" s="462"/>
      <c r="AM427" s="462"/>
      <c r="AN427" s="462"/>
      <c r="AO427" s="462"/>
      <c r="AP427" s="462"/>
      <c r="AQ427" s="462"/>
      <c r="AR427" s="463"/>
      <c r="AS427" s="147">
        <f t="shared" si="41"/>
        <v>0</v>
      </c>
      <c r="AT427" s="321"/>
      <c r="AU427" s="322"/>
    </row>
    <row r="428" spans="4:52" ht="14.1" customHeight="1" x14ac:dyDescent="0.2">
      <c r="D428" s="467"/>
      <c r="E428" s="468"/>
      <c r="F428" s="468"/>
      <c r="G428" s="468"/>
      <c r="H428" s="469"/>
      <c r="I428" s="111" t="s">
        <v>751</v>
      </c>
      <c r="J428" s="408" t="str">
        <f>CONCATENATE('2.'!$D$8,'2.'!$I$8,'2.'!$J$8,"-")</f>
        <v>HAT-14-01-0380-</v>
      </c>
      <c r="K428" s="408"/>
      <c r="L428" s="408"/>
      <c r="M428" s="408"/>
      <c r="N428" s="408"/>
      <c r="O428" s="408"/>
      <c r="P428" s="408"/>
      <c r="Q428" s="408"/>
      <c r="R428" s="428"/>
      <c r="S428" s="429"/>
      <c r="T428" s="429"/>
      <c r="U428" s="429"/>
      <c r="V428" s="429"/>
      <c r="W428" s="473"/>
      <c r="X428" s="109" t="s">
        <v>129</v>
      </c>
      <c r="Y428" s="462"/>
      <c r="Z428" s="462"/>
      <c r="AA428" s="462"/>
      <c r="AB428" s="462"/>
      <c r="AC428" s="462"/>
      <c r="AD428" s="462"/>
      <c r="AE428" s="462"/>
      <c r="AF428" s="462"/>
      <c r="AG428" s="462"/>
      <c r="AH428" s="462"/>
      <c r="AI428" s="462"/>
      <c r="AJ428" s="462"/>
      <c r="AK428" s="462"/>
      <c r="AL428" s="462"/>
      <c r="AM428" s="462"/>
      <c r="AN428" s="462"/>
      <c r="AO428" s="462"/>
      <c r="AP428" s="462"/>
      <c r="AQ428" s="462"/>
      <c r="AR428" s="463"/>
      <c r="AS428" s="147">
        <f t="shared" si="41"/>
        <v>0</v>
      </c>
      <c r="AT428" s="321"/>
      <c r="AU428" s="322"/>
    </row>
    <row r="429" spans="4:52" ht="14.1" customHeight="1" x14ac:dyDescent="0.2">
      <c r="D429" s="467"/>
      <c r="E429" s="468"/>
      <c r="F429" s="468"/>
      <c r="G429" s="468"/>
      <c r="H429" s="469"/>
      <c r="I429" s="111" t="s">
        <v>752</v>
      </c>
      <c r="J429" s="408" t="str">
        <f>CONCATENATE('2.'!$D$8,'2.'!$I$8,'2.'!$J$8,"-")</f>
        <v>HAT-14-01-0380-</v>
      </c>
      <c r="K429" s="408"/>
      <c r="L429" s="408"/>
      <c r="M429" s="408"/>
      <c r="N429" s="408"/>
      <c r="O429" s="408"/>
      <c r="P429" s="408"/>
      <c r="Q429" s="408"/>
      <c r="R429" s="428"/>
      <c r="S429" s="429"/>
      <c r="T429" s="429"/>
      <c r="U429" s="429"/>
      <c r="V429" s="429"/>
      <c r="W429" s="473"/>
      <c r="X429" s="109" t="s">
        <v>129</v>
      </c>
      <c r="Y429" s="462"/>
      <c r="Z429" s="462"/>
      <c r="AA429" s="462"/>
      <c r="AB429" s="462"/>
      <c r="AC429" s="462"/>
      <c r="AD429" s="462"/>
      <c r="AE429" s="462"/>
      <c r="AF429" s="462"/>
      <c r="AG429" s="462"/>
      <c r="AH429" s="462"/>
      <c r="AI429" s="462"/>
      <c r="AJ429" s="462"/>
      <c r="AK429" s="462"/>
      <c r="AL429" s="462"/>
      <c r="AM429" s="462"/>
      <c r="AN429" s="462"/>
      <c r="AO429" s="462"/>
      <c r="AP429" s="462"/>
      <c r="AQ429" s="462"/>
      <c r="AR429" s="463"/>
      <c r="AS429" s="147">
        <f t="shared" si="41"/>
        <v>0</v>
      </c>
      <c r="AT429" s="321"/>
      <c r="AU429" s="322"/>
    </row>
    <row r="430" spans="4:52" ht="14.1" customHeight="1" x14ac:dyDescent="0.2">
      <c r="D430" s="467"/>
      <c r="E430" s="468"/>
      <c r="F430" s="468"/>
      <c r="G430" s="468"/>
      <c r="H430" s="469"/>
      <c r="I430" s="111" t="s">
        <v>753</v>
      </c>
      <c r="J430" s="408" t="str">
        <f>CONCATENATE('2.'!$D$8,'2.'!$I$8,'2.'!$J$8,"-")</f>
        <v>HAT-14-01-0380-</v>
      </c>
      <c r="K430" s="408"/>
      <c r="L430" s="408"/>
      <c r="M430" s="408"/>
      <c r="N430" s="408"/>
      <c r="O430" s="408"/>
      <c r="P430" s="408"/>
      <c r="Q430" s="408"/>
      <c r="R430" s="428"/>
      <c r="S430" s="429"/>
      <c r="T430" s="429"/>
      <c r="U430" s="429"/>
      <c r="V430" s="429"/>
      <c r="W430" s="473"/>
      <c r="X430" s="109" t="s">
        <v>129</v>
      </c>
      <c r="Y430" s="462"/>
      <c r="Z430" s="462"/>
      <c r="AA430" s="462"/>
      <c r="AB430" s="462"/>
      <c r="AC430" s="462"/>
      <c r="AD430" s="462"/>
      <c r="AE430" s="462"/>
      <c r="AF430" s="462"/>
      <c r="AG430" s="462"/>
      <c r="AH430" s="462"/>
      <c r="AI430" s="462"/>
      <c r="AJ430" s="462"/>
      <c r="AK430" s="462"/>
      <c r="AL430" s="462"/>
      <c r="AM430" s="462"/>
      <c r="AN430" s="462"/>
      <c r="AO430" s="462"/>
      <c r="AP430" s="462"/>
      <c r="AQ430" s="462"/>
      <c r="AR430" s="463"/>
      <c r="AS430" s="147">
        <f t="shared" si="41"/>
        <v>0</v>
      </c>
      <c r="AT430" s="321"/>
      <c r="AU430" s="322"/>
    </row>
    <row r="431" spans="4:52" ht="14.1" customHeight="1" x14ac:dyDescent="0.2">
      <c r="D431" s="470"/>
      <c r="E431" s="471"/>
      <c r="F431" s="471"/>
      <c r="G431" s="471"/>
      <c r="H431" s="472"/>
      <c r="I431" s="111" t="s">
        <v>754</v>
      </c>
      <c r="J431" s="408" t="str">
        <f>CONCATENATE('2.'!$D$8,'2.'!$I$8,'2.'!$J$8,"-")</f>
        <v>HAT-14-01-0380-</v>
      </c>
      <c r="K431" s="408"/>
      <c r="L431" s="408"/>
      <c r="M431" s="408"/>
      <c r="N431" s="408"/>
      <c r="O431" s="408"/>
      <c r="P431" s="408"/>
      <c r="Q431" s="408"/>
      <c r="R431" s="428"/>
      <c r="S431" s="429"/>
      <c r="T431" s="429"/>
      <c r="U431" s="429"/>
      <c r="V431" s="429"/>
      <c r="W431" s="473"/>
      <c r="X431" s="109" t="s">
        <v>129</v>
      </c>
      <c r="Y431" s="462"/>
      <c r="Z431" s="462"/>
      <c r="AA431" s="462"/>
      <c r="AB431" s="462"/>
      <c r="AC431" s="462"/>
      <c r="AD431" s="462"/>
      <c r="AE431" s="462"/>
      <c r="AF431" s="462"/>
      <c r="AG431" s="462"/>
      <c r="AH431" s="462"/>
      <c r="AI431" s="462"/>
      <c r="AJ431" s="462"/>
      <c r="AK431" s="462"/>
      <c r="AL431" s="462"/>
      <c r="AM431" s="462"/>
      <c r="AN431" s="462"/>
      <c r="AO431" s="462"/>
      <c r="AP431" s="462"/>
      <c r="AQ431" s="462"/>
      <c r="AR431" s="463"/>
      <c r="AS431" s="147">
        <f t="shared" si="41"/>
        <v>0</v>
      </c>
      <c r="AT431" s="321"/>
      <c r="AU431" s="322"/>
    </row>
    <row r="432" spans="4:52" ht="14.1" customHeight="1" x14ac:dyDescent="0.2">
      <c r="D432" s="464" t="s">
        <v>75</v>
      </c>
      <c r="E432" s="465"/>
      <c r="F432" s="465"/>
      <c r="G432" s="465"/>
      <c r="H432" s="466"/>
      <c r="I432" s="487" t="s">
        <v>791</v>
      </c>
      <c r="J432" s="488"/>
      <c r="K432" s="488"/>
      <c r="L432" s="488"/>
      <c r="M432" s="488"/>
      <c r="N432" s="488"/>
      <c r="O432" s="488"/>
      <c r="P432" s="488"/>
      <c r="Q432" s="488"/>
      <c r="R432" s="488"/>
      <c r="S432" s="488"/>
      <c r="T432" s="488"/>
      <c r="U432" s="488"/>
      <c r="V432" s="488"/>
      <c r="W432" s="488"/>
      <c r="X432" s="488"/>
      <c r="Y432" s="488"/>
      <c r="Z432" s="488"/>
      <c r="AA432" s="488"/>
      <c r="AB432" s="488"/>
      <c r="AC432" s="488"/>
      <c r="AD432" s="488"/>
      <c r="AE432" s="488"/>
      <c r="AF432" s="488"/>
      <c r="AG432" s="488"/>
      <c r="AH432" s="488"/>
      <c r="AI432" s="488"/>
      <c r="AJ432" s="488"/>
      <c r="AK432" s="488"/>
      <c r="AL432" s="488"/>
      <c r="AM432" s="488"/>
      <c r="AN432" s="488"/>
      <c r="AO432" s="488"/>
      <c r="AP432" s="488"/>
      <c r="AQ432" s="488"/>
      <c r="AR432" s="489"/>
      <c r="AS432" s="319">
        <f>SUM(AS425:AS431)</f>
        <v>0</v>
      </c>
      <c r="AT432" s="319"/>
      <c r="AU432" s="319"/>
    </row>
    <row r="433" spans="4:52" ht="14.1" customHeight="1" x14ac:dyDescent="0.2">
      <c r="D433" s="467"/>
      <c r="E433" s="468"/>
      <c r="F433" s="468"/>
      <c r="G433" s="468"/>
      <c r="H433" s="469"/>
      <c r="I433" s="442"/>
      <c r="J433" s="443"/>
      <c r="K433" s="443"/>
      <c r="L433" s="443"/>
      <c r="M433" s="443"/>
      <c r="N433" s="443"/>
      <c r="O433" s="443"/>
      <c r="P433" s="443"/>
      <c r="Q433" s="443"/>
      <c r="R433" s="443"/>
      <c r="S433" s="443"/>
      <c r="T433" s="443"/>
      <c r="U433" s="443"/>
      <c r="V433" s="443"/>
      <c r="W433" s="443"/>
      <c r="X433" s="443"/>
      <c r="Y433" s="443"/>
      <c r="Z433" s="443"/>
      <c r="AA433" s="443"/>
      <c r="AB433" s="443"/>
      <c r="AC433" s="443"/>
      <c r="AD433" s="443"/>
      <c r="AE433" s="443"/>
      <c r="AF433" s="443"/>
      <c r="AG433" s="443"/>
      <c r="AH433" s="443"/>
      <c r="AI433" s="443"/>
      <c r="AJ433" s="443"/>
      <c r="AK433" s="443"/>
      <c r="AL433" s="443"/>
      <c r="AM433" s="443"/>
      <c r="AN433" s="443"/>
      <c r="AO433" s="443"/>
      <c r="AP433" s="443"/>
      <c r="AQ433" s="443"/>
      <c r="AR433" s="444"/>
      <c r="AS433" s="337"/>
      <c r="AT433" s="337"/>
      <c r="AU433" s="337"/>
    </row>
    <row r="434" spans="4:52" ht="14.1" customHeight="1" x14ac:dyDescent="0.2">
      <c r="D434" s="467"/>
      <c r="E434" s="468"/>
      <c r="F434" s="468"/>
      <c r="G434" s="468"/>
      <c r="H434" s="469"/>
      <c r="I434" s="483" t="s">
        <v>792</v>
      </c>
      <c r="J434" s="484"/>
      <c r="K434" s="484"/>
      <c r="L434" s="484"/>
      <c r="M434" s="484"/>
      <c r="N434" s="484"/>
      <c r="O434" s="484"/>
      <c r="P434" s="484"/>
      <c r="Q434" s="484"/>
      <c r="R434" s="484"/>
      <c r="S434" s="484"/>
      <c r="T434" s="484"/>
      <c r="U434" s="484"/>
      <c r="V434" s="484"/>
      <c r="W434" s="484"/>
      <c r="X434" s="484"/>
      <c r="Y434" s="484"/>
      <c r="Z434" s="484"/>
      <c r="AA434" s="484"/>
      <c r="AB434" s="484"/>
      <c r="AC434" s="484"/>
      <c r="AD434" s="484"/>
      <c r="AE434" s="484"/>
      <c r="AF434" s="484"/>
      <c r="AG434" s="484"/>
      <c r="AH434" s="484"/>
      <c r="AI434" s="484"/>
      <c r="AJ434" s="484"/>
      <c r="AK434" s="484"/>
      <c r="AL434" s="484"/>
      <c r="AM434" s="484"/>
      <c r="AN434" s="484"/>
      <c r="AO434" s="484"/>
      <c r="AP434" s="484"/>
      <c r="AQ434" s="484"/>
      <c r="AR434" s="485"/>
      <c r="AS434" s="154"/>
      <c r="AT434" s="154"/>
      <c r="AU434" s="154"/>
    </row>
    <row r="435" spans="4:52" ht="14.1" customHeight="1" x14ac:dyDescent="0.2">
      <c r="D435" s="467"/>
      <c r="E435" s="468"/>
      <c r="F435" s="468"/>
      <c r="G435" s="468"/>
      <c r="H435" s="469"/>
      <c r="I435" s="442"/>
      <c r="J435" s="443"/>
      <c r="K435" s="443"/>
      <c r="L435" s="443"/>
      <c r="M435" s="443"/>
      <c r="N435" s="443"/>
      <c r="O435" s="443"/>
      <c r="P435" s="443"/>
      <c r="Q435" s="443"/>
      <c r="R435" s="443"/>
      <c r="S435" s="443"/>
      <c r="T435" s="443"/>
      <c r="U435" s="443"/>
      <c r="V435" s="443"/>
      <c r="W435" s="443"/>
      <c r="X435" s="443"/>
      <c r="Y435" s="443"/>
      <c r="Z435" s="443"/>
      <c r="AA435" s="443"/>
      <c r="AB435" s="443"/>
      <c r="AC435" s="443"/>
      <c r="AD435" s="443"/>
      <c r="AE435" s="443"/>
      <c r="AF435" s="443"/>
      <c r="AG435" s="443"/>
      <c r="AH435" s="443"/>
      <c r="AI435" s="443"/>
      <c r="AJ435" s="443"/>
      <c r="AK435" s="443"/>
      <c r="AL435" s="443"/>
      <c r="AM435" s="443"/>
      <c r="AN435" s="443"/>
      <c r="AO435" s="443"/>
      <c r="AP435" s="443"/>
      <c r="AQ435" s="443"/>
      <c r="AR435" s="444"/>
      <c r="AS435" s="337"/>
      <c r="AT435" s="337"/>
      <c r="AU435" s="337"/>
    </row>
    <row r="436" spans="4:52" ht="27.95" customHeight="1" x14ac:dyDescent="0.15">
      <c r="D436" s="467"/>
      <c r="E436" s="468"/>
      <c r="F436" s="468"/>
      <c r="G436" s="468"/>
      <c r="H436" s="469"/>
      <c r="I436" s="486" t="s">
        <v>16</v>
      </c>
      <c r="J436" s="486"/>
      <c r="K436" s="486"/>
      <c r="L436" s="486"/>
      <c r="M436" s="486"/>
      <c r="N436" s="486"/>
      <c r="O436" s="486"/>
      <c r="P436" s="486"/>
      <c r="Q436" s="486"/>
      <c r="R436" s="486"/>
      <c r="S436" s="486"/>
      <c r="T436" s="486"/>
      <c r="U436" s="486"/>
      <c r="V436" s="486"/>
      <c r="W436" s="486"/>
      <c r="X436" s="486"/>
      <c r="Y436" s="486"/>
      <c r="Z436" s="486"/>
      <c r="AA436" s="486"/>
      <c r="AB436" s="486"/>
      <c r="AC436" s="486"/>
      <c r="AD436" s="486"/>
      <c r="AE436" s="486"/>
      <c r="AF436" s="486"/>
      <c r="AG436" s="486"/>
      <c r="AH436" s="486"/>
      <c r="AI436" s="486"/>
      <c r="AJ436" s="486"/>
      <c r="AK436" s="486"/>
      <c r="AL436" s="486"/>
      <c r="AM436" s="486"/>
      <c r="AN436" s="486"/>
      <c r="AO436" s="486"/>
      <c r="AP436" s="486"/>
      <c r="AQ436" s="486"/>
      <c r="AR436" s="486"/>
      <c r="AS436" s="303" t="s">
        <v>815</v>
      </c>
      <c r="AT436" s="303" t="s">
        <v>248</v>
      </c>
      <c r="AU436" s="154"/>
    </row>
    <row r="437" spans="4:52" ht="14.1" customHeight="1" x14ac:dyDescent="0.2">
      <c r="D437" s="467"/>
      <c r="E437" s="468"/>
      <c r="F437" s="468"/>
      <c r="G437" s="468"/>
      <c r="H437" s="469"/>
      <c r="I437" s="490"/>
      <c r="J437" s="491"/>
      <c r="K437" s="491"/>
      <c r="L437" s="491"/>
      <c r="M437" s="491"/>
      <c r="N437" s="491"/>
      <c r="O437" s="491"/>
      <c r="P437" s="491"/>
      <c r="Q437" s="491"/>
      <c r="R437" s="491"/>
      <c r="S437" s="491"/>
      <c r="T437" s="491"/>
      <c r="U437" s="491"/>
      <c r="V437" s="491"/>
      <c r="W437" s="491"/>
      <c r="X437" s="491"/>
      <c r="Y437" s="491"/>
      <c r="Z437" s="491"/>
      <c r="AA437" s="491"/>
      <c r="AB437" s="491"/>
      <c r="AC437" s="491"/>
      <c r="AD437" s="491"/>
      <c r="AE437" s="491"/>
      <c r="AF437" s="491"/>
      <c r="AG437" s="491"/>
      <c r="AH437" s="491"/>
      <c r="AI437" s="491"/>
      <c r="AJ437" s="491"/>
      <c r="AK437" s="491"/>
      <c r="AL437" s="491"/>
      <c r="AM437" s="491"/>
      <c r="AN437" s="491"/>
      <c r="AO437" s="491"/>
      <c r="AP437" s="491"/>
      <c r="AQ437" s="491"/>
      <c r="AR437" s="492"/>
      <c r="AS437" s="518"/>
      <c r="AT437" s="515"/>
      <c r="AU437" s="311"/>
    </row>
    <row r="438" spans="4:52" ht="14.1" customHeight="1" x14ac:dyDescent="0.2">
      <c r="D438" s="467"/>
      <c r="E438" s="468"/>
      <c r="F438" s="468"/>
      <c r="G438" s="468"/>
      <c r="H438" s="469"/>
      <c r="I438" s="493"/>
      <c r="J438" s="494"/>
      <c r="K438" s="494"/>
      <c r="L438" s="494"/>
      <c r="M438" s="494"/>
      <c r="N438" s="494"/>
      <c r="O438" s="494"/>
      <c r="P438" s="494"/>
      <c r="Q438" s="494"/>
      <c r="R438" s="494"/>
      <c r="S438" s="494"/>
      <c r="T438" s="494"/>
      <c r="U438" s="494"/>
      <c r="V438" s="494"/>
      <c r="W438" s="494"/>
      <c r="X438" s="494"/>
      <c r="Y438" s="494"/>
      <c r="Z438" s="494"/>
      <c r="AA438" s="494"/>
      <c r="AB438" s="494"/>
      <c r="AC438" s="494"/>
      <c r="AD438" s="494"/>
      <c r="AE438" s="494"/>
      <c r="AF438" s="494"/>
      <c r="AG438" s="494"/>
      <c r="AH438" s="494"/>
      <c r="AI438" s="494"/>
      <c r="AJ438" s="494"/>
      <c r="AK438" s="494"/>
      <c r="AL438" s="494"/>
      <c r="AM438" s="494"/>
      <c r="AN438" s="494"/>
      <c r="AO438" s="494"/>
      <c r="AP438" s="494"/>
      <c r="AQ438" s="494"/>
      <c r="AR438" s="495"/>
      <c r="AS438" s="518"/>
      <c r="AT438" s="516"/>
      <c r="AU438" s="311"/>
    </row>
    <row r="439" spans="4:52" ht="14.1" customHeight="1" x14ac:dyDescent="0.2">
      <c r="D439" s="467"/>
      <c r="E439" s="468"/>
      <c r="F439" s="468"/>
      <c r="G439" s="468"/>
      <c r="H439" s="469"/>
      <c r="I439" s="493"/>
      <c r="J439" s="494"/>
      <c r="K439" s="494"/>
      <c r="L439" s="494"/>
      <c r="M439" s="494"/>
      <c r="N439" s="494"/>
      <c r="O439" s="494"/>
      <c r="P439" s="494"/>
      <c r="Q439" s="494"/>
      <c r="R439" s="494"/>
      <c r="S439" s="494"/>
      <c r="T439" s="494"/>
      <c r="U439" s="494"/>
      <c r="V439" s="494"/>
      <c r="W439" s="494"/>
      <c r="X439" s="494"/>
      <c r="Y439" s="494"/>
      <c r="Z439" s="494"/>
      <c r="AA439" s="494"/>
      <c r="AB439" s="494"/>
      <c r="AC439" s="494"/>
      <c r="AD439" s="494"/>
      <c r="AE439" s="494"/>
      <c r="AF439" s="494"/>
      <c r="AG439" s="494"/>
      <c r="AH439" s="494"/>
      <c r="AI439" s="494"/>
      <c r="AJ439" s="494"/>
      <c r="AK439" s="494"/>
      <c r="AL439" s="494"/>
      <c r="AM439" s="494"/>
      <c r="AN439" s="494"/>
      <c r="AO439" s="494"/>
      <c r="AP439" s="494"/>
      <c r="AQ439" s="494"/>
      <c r="AR439" s="495"/>
      <c r="AS439" s="518"/>
      <c r="AT439" s="516"/>
      <c r="AU439" s="311"/>
    </row>
    <row r="440" spans="4:52" ht="14.1" customHeight="1" x14ac:dyDescent="0.2">
      <c r="D440" s="467"/>
      <c r="E440" s="468"/>
      <c r="F440" s="468"/>
      <c r="G440" s="468"/>
      <c r="H440" s="469"/>
      <c r="I440" s="493"/>
      <c r="J440" s="494"/>
      <c r="K440" s="494"/>
      <c r="L440" s="494"/>
      <c r="M440" s="494"/>
      <c r="N440" s="494"/>
      <c r="O440" s="494"/>
      <c r="P440" s="494"/>
      <c r="Q440" s="494"/>
      <c r="R440" s="494"/>
      <c r="S440" s="494"/>
      <c r="T440" s="494"/>
      <c r="U440" s="494"/>
      <c r="V440" s="494"/>
      <c r="W440" s="494"/>
      <c r="X440" s="494"/>
      <c r="Y440" s="494"/>
      <c r="Z440" s="494"/>
      <c r="AA440" s="494"/>
      <c r="AB440" s="494"/>
      <c r="AC440" s="494"/>
      <c r="AD440" s="494"/>
      <c r="AE440" s="494"/>
      <c r="AF440" s="494"/>
      <c r="AG440" s="494"/>
      <c r="AH440" s="494"/>
      <c r="AI440" s="494"/>
      <c r="AJ440" s="494"/>
      <c r="AK440" s="494"/>
      <c r="AL440" s="494"/>
      <c r="AM440" s="494"/>
      <c r="AN440" s="494"/>
      <c r="AO440" s="494"/>
      <c r="AP440" s="494"/>
      <c r="AQ440" s="494"/>
      <c r="AR440" s="495"/>
      <c r="AS440" s="518"/>
      <c r="AT440" s="516"/>
      <c r="AU440" s="311"/>
    </row>
    <row r="441" spans="4:52" ht="14.1" customHeight="1" x14ac:dyDescent="0.2">
      <c r="D441" s="467"/>
      <c r="E441" s="468"/>
      <c r="F441" s="468"/>
      <c r="G441" s="468"/>
      <c r="H441" s="469"/>
      <c r="I441" s="493"/>
      <c r="J441" s="494"/>
      <c r="K441" s="494"/>
      <c r="L441" s="494"/>
      <c r="M441" s="494"/>
      <c r="N441" s="494"/>
      <c r="O441" s="494"/>
      <c r="P441" s="494"/>
      <c r="Q441" s="494"/>
      <c r="R441" s="494"/>
      <c r="S441" s="494"/>
      <c r="T441" s="494"/>
      <c r="U441" s="494"/>
      <c r="V441" s="494"/>
      <c r="W441" s="494"/>
      <c r="X441" s="494"/>
      <c r="Y441" s="494"/>
      <c r="Z441" s="494"/>
      <c r="AA441" s="494"/>
      <c r="AB441" s="494"/>
      <c r="AC441" s="494"/>
      <c r="AD441" s="494"/>
      <c r="AE441" s="494"/>
      <c r="AF441" s="494"/>
      <c r="AG441" s="494"/>
      <c r="AH441" s="494"/>
      <c r="AI441" s="494"/>
      <c r="AJ441" s="494"/>
      <c r="AK441" s="494"/>
      <c r="AL441" s="494"/>
      <c r="AM441" s="494"/>
      <c r="AN441" s="494"/>
      <c r="AO441" s="494"/>
      <c r="AP441" s="494"/>
      <c r="AQ441" s="494"/>
      <c r="AR441" s="495"/>
      <c r="AS441" s="518"/>
      <c r="AT441" s="516"/>
      <c r="AU441" s="311"/>
    </row>
    <row r="442" spans="4:52" ht="14.1" customHeight="1" x14ac:dyDescent="0.2">
      <c r="D442" s="467"/>
      <c r="E442" s="468"/>
      <c r="F442" s="468"/>
      <c r="G442" s="468"/>
      <c r="H442" s="469"/>
      <c r="I442" s="493"/>
      <c r="J442" s="494"/>
      <c r="K442" s="494"/>
      <c r="L442" s="494"/>
      <c r="M442" s="494"/>
      <c r="N442" s="494"/>
      <c r="O442" s="494"/>
      <c r="P442" s="494"/>
      <c r="Q442" s="494"/>
      <c r="R442" s="494"/>
      <c r="S442" s="494"/>
      <c r="T442" s="494"/>
      <c r="U442" s="494"/>
      <c r="V442" s="494"/>
      <c r="W442" s="494"/>
      <c r="X442" s="494"/>
      <c r="Y442" s="494"/>
      <c r="Z442" s="494"/>
      <c r="AA442" s="494"/>
      <c r="AB442" s="494"/>
      <c r="AC442" s="494"/>
      <c r="AD442" s="494"/>
      <c r="AE442" s="494"/>
      <c r="AF442" s="494"/>
      <c r="AG442" s="494"/>
      <c r="AH442" s="494"/>
      <c r="AI442" s="494"/>
      <c r="AJ442" s="494"/>
      <c r="AK442" s="494"/>
      <c r="AL442" s="494"/>
      <c r="AM442" s="494"/>
      <c r="AN442" s="494"/>
      <c r="AO442" s="494"/>
      <c r="AP442" s="494"/>
      <c r="AQ442" s="494"/>
      <c r="AR442" s="495"/>
      <c r="AS442" s="518"/>
      <c r="AT442" s="516"/>
      <c r="AU442" s="311"/>
    </row>
    <row r="443" spans="4:52" ht="14.1" customHeight="1" x14ac:dyDescent="0.2">
      <c r="D443" s="467"/>
      <c r="E443" s="468"/>
      <c r="F443" s="468"/>
      <c r="G443" s="468"/>
      <c r="H443" s="469"/>
      <c r="I443" s="496"/>
      <c r="J443" s="497"/>
      <c r="K443" s="497"/>
      <c r="L443" s="497"/>
      <c r="M443" s="497"/>
      <c r="N443" s="497"/>
      <c r="O443" s="497"/>
      <c r="P443" s="497"/>
      <c r="Q443" s="497"/>
      <c r="R443" s="497"/>
      <c r="S443" s="497"/>
      <c r="T443" s="497"/>
      <c r="U443" s="497"/>
      <c r="V443" s="497"/>
      <c r="W443" s="497"/>
      <c r="X443" s="497"/>
      <c r="Y443" s="497"/>
      <c r="Z443" s="497"/>
      <c r="AA443" s="497"/>
      <c r="AB443" s="497"/>
      <c r="AC443" s="497"/>
      <c r="AD443" s="497"/>
      <c r="AE443" s="497"/>
      <c r="AF443" s="497"/>
      <c r="AG443" s="497"/>
      <c r="AH443" s="497"/>
      <c r="AI443" s="497"/>
      <c r="AJ443" s="497"/>
      <c r="AK443" s="497"/>
      <c r="AL443" s="497"/>
      <c r="AM443" s="497"/>
      <c r="AN443" s="497"/>
      <c r="AO443" s="497"/>
      <c r="AP443" s="497"/>
      <c r="AQ443" s="497"/>
      <c r="AR443" s="498"/>
      <c r="AS443" s="518"/>
      <c r="AT443" s="517"/>
      <c r="AU443" s="311"/>
      <c r="AV443" s="140">
        <f>LEN(I437)</f>
        <v>0</v>
      </c>
      <c r="AW443" s="140" t="s">
        <v>64</v>
      </c>
      <c r="AX443" s="141">
        <v>700</v>
      </c>
      <c r="AY443" s="140" t="s">
        <v>63</v>
      </c>
      <c r="AZ443" s="3" t="str">
        <f>IF(AV443&gt;AX443,"FIGYELEM! Tartsa be a megjelölt karakterszámot!","-")</f>
        <v>-</v>
      </c>
    </row>
    <row r="444" spans="4:52" ht="26.1" customHeight="1" x14ac:dyDescent="0.2">
      <c r="D444" s="467"/>
      <c r="E444" s="468"/>
      <c r="F444" s="468"/>
      <c r="G444" s="468"/>
      <c r="H444" s="469"/>
      <c r="I444" s="486" t="s">
        <v>8</v>
      </c>
      <c r="J444" s="499"/>
      <c r="K444" s="499"/>
      <c r="L444" s="499"/>
      <c r="M444" s="499"/>
      <c r="N444" s="499"/>
      <c r="O444" s="499"/>
      <c r="P444" s="499"/>
      <c r="Q444" s="499"/>
      <c r="R444" s="499"/>
      <c r="S444" s="499"/>
      <c r="T444" s="499"/>
      <c r="U444" s="499"/>
      <c r="V444" s="499"/>
      <c r="W444" s="499"/>
      <c r="X444" s="499"/>
      <c r="Y444" s="443"/>
      <c r="Z444" s="500"/>
      <c r="AA444" s="500"/>
      <c r="AB444" s="500"/>
      <c r="AC444" s="500"/>
      <c r="AD444" s="500"/>
      <c r="AE444" s="500"/>
      <c r="AF444" s="500"/>
      <c r="AG444" s="500"/>
      <c r="AH444" s="500"/>
      <c r="AI444" s="500"/>
      <c r="AJ444" s="500"/>
      <c r="AK444" s="500"/>
      <c r="AL444" s="500"/>
      <c r="AM444" s="500"/>
      <c r="AN444" s="500"/>
      <c r="AO444" s="500"/>
      <c r="AP444" s="500"/>
      <c r="AQ444" s="500"/>
      <c r="AR444" s="501"/>
      <c r="AS444" s="147">
        <f t="shared" ref="AS444:AS449" si="42">IF(Y444=BM54,1,0)</f>
        <v>0</v>
      </c>
      <c r="AT444" s="143"/>
      <c r="AU444" s="322"/>
      <c r="AZ444" s="3" t="str">
        <f t="shared" ref="AZ444:AZ449" si="43">IF(Y444=BM54,"FIGYELEM! Fejtse ki A részt vevő diákok tevékenységének bemutatása c. mezőben és csatoljon fényképet a tevékenységről!","-")</f>
        <v>-</v>
      </c>
    </row>
    <row r="445" spans="4:52" ht="26.1" customHeight="1" x14ac:dyDescent="0.2">
      <c r="D445" s="467"/>
      <c r="E445" s="468"/>
      <c r="F445" s="468"/>
      <c r="G445" s="468"/>
      <c r="H445" s="469"/>
      <c r="I445" s="486" t="s">
        <v>9</v>
      </c>
      <c r="J445" s="486"/>
      <c r="K445" s="486"/>
      <c r="L445" s="486"/>
      <c r="M445" s="486"/>
      <c r="N445" s="486"/>
      <c r="O445" s="486"/>
      <c r="P445" s="486"/>
      <c r="Q445" s="486"/>
      <c r="R445" s="486"/>
      <c r="S445" s="486"/>
      <c r="T445" s="486"/>
      <c r="U445" s="486"/>
      <c r="V445" s="486"/>
      <c r="W445" s="486"/>
      <c r="X445" s="486"/>
      <c r="Y445" s="442"/>
      <c r="Z445" s="443"/>
      <c r="AA445" s="443"/>
      <c r="AB445" s="443"/>
      <c r="AC445" s="443"/>
      <c r="AD445" s="443"/>
      <c r="AE445" s="443"/>
      <c r="AF445" s="443"/>
      <c r="AG445" s="443"/>
      <c r="AH445" s="443"/>
      <c r="AI445" s="443"/>
      <c r="AJ445" s="443"/>
      <c r="AK445" s="443"/>
      <c r="AL445" s="443"/>
      <c r="AM445" s="443"/>
      <c r="AN445" s="443"/>
      <c r="AO445" s="443"/>
      <c r="AP445" s="443"/>
      <c r="AQ445" s="443"/>
      <c r="AR445" s="444"/>
      <c r="AS445" s="147">
        <f t="shared" si="42"/>
        <v>0</v>
      </c>
      <c r="AT445" s="143"/>
      <c r="AU445" s="322"/>
      <c r="AZ445" s="3" t="str">
        <f t="shared" si="43"/>
        <v>-</v>
      </c>
    </row>
    <row r="446" spans="4:52" ht="26.1" customHeight="1" x14ac:dyDescent="0.2">
      <c r="D446" s="467"/>
      <c r="E446" s="468"/>
      <c r="F446" s="468"/>
      <c r="G446" s="468"/>
      <c r="H446" s="469"/>
      <c r="I446" s="486" t="s">
        <v>10</v>
      </c>
      <c r="J446" s="486"/>
      <c r="K446" s="486"/>
      <c r="L446" s="486"/>
      <c r="M446" s="486"/>
      <c r="N446" s="486"/>
      <c r="O446" s="486"/>
      <c r="P446" s="486"/>
      <c r="Q446" s="486"/>
      <c r="R446" s="486"/>
      <c r="S446" s="486"/>
      <c r="T446" s="486"/>
      <c r="U446" s="486"/>
      <c r="V446" s="486"/>
      <c r="W446" s="486"/>
      <c r="X446" s="486"/>
      <c r="Y446" s="442"/>
      <c r="Z446" s="443"/>
      <c r="AA446" s="443"/>
      <c r="AB446" s="443"/>
      <c r="AC446" s="443"/>
      <c r="AD446" s="443"/>
      <c r="AE446" s="443"/>
      <c r="AF446" s="443"/>
      <c r="AG446" s="443"/>
      <c r="AH446" s="443"/>
      <c r="AI446" s="443"/>
      <c r="AJ446" s="443"/>
      <c r="AK446" s="443"/>
      <c r="AL446" s="443"/>
      <c r="AM446" s="443"/>
      <c r="AN446" s="443"/>
      <c r="AO446" s="443"/>
      <c r="AP446" s="443"/>
      <c r="AQ446" s="443"/>
      <c r="AR446" s="444"/>
      <c r="AS446" s="147">
        <f t="shared" si="42"/>
        <v>0</v>
      </c>
      <c r="AT446" s="143"/>
      <c r="AU446" s="322"/>
      <c r="AZ446" s="3" t="str">
        <f t="shared" si="43"/>
        <v>-</v>
      </c>
    </row>
    <row r="447" spans="4:52" ht="26.1" customHeight="1" x14ac:dyDescent="0.2">
      <c r="D447" s="467"/>
      <c r="E447" s="468"/>
      <c r="F447" s="468"/>
      <c r="G447" s="468"/>
      <c r="H447" s="469"/>
      <c r="I447" s="486" t="s">
        <v>12</v>
      </c>
      <c r="J447" s="486"/>
      <c r="K447" s="486"/>
      <c r="L447" s="486"/>
      <c r="M447" s="486"/>
      <c r="N447" s="486"/>
      <c r="O447" s="486"/>
      <c r="P447" s="486"/>
      <c r="Q447" s="486"/>
      <c r="R447" s="486"/>
      <c r="S447" s="486"/>
      <c r="T447" s="486"/>
      <c r="U447" s="486"/>
      <c r="V447" s="486"/>
      <c r="W447" s="486"/>
      <c r="X447" s="486"/>
      <c r="Y447" s="442"/>
      <c r="Z447" s="443"/>
      <c r="AA447" s="443"/>
      <c r="AB447" s="443"/>
      <c r="AC447" s="443"/>
      <c r="AD447" s="443"/>
      <c r="AE447" s="443"/>
      <c r="AF447" s="443"/>
      <c r="AG447" s="443"/>
      <c r="AH447" s="443"/>
      <c r="AI447" s="443"/>
      <c r="AJ447" s="443"/>
      <c r="AK447" s="443"/>
      <c r="AL447" s="443"/>
      <c r="AM447" s="443"/>
      <c r="AN447" s="443"/>
      <c r="AO447" s="443"/>
      <c r="AP447" s="443"/>
      <c r="AQ447" s="443"/>
      <c r="AR447" s="444"/>
      <c r="AS447" s="147">
        <f t="shared" si="42"/>
        <v>0</v>
      </c>
      <c r="AT447" s="143"/>
      <c r="AU447" s="322"/>
      <c r="AZ447" s="3" t="str">
        <f t="shared" si="43"/>
        <v>-</v>
      </c>
    </row>
    <row r="448" spans="4:52" ht="26.1" customHeight="1" x14ac:dyDescent="0.2">
      <c r="D448" s="467"/>
      <c r="E448" s="468"/>
      <c r="F448" s="468"/>
      <c r="G448" s="468"/>
      <c r="H448" s="469"/>
      <c r="I448" s="486" t="s">
        <v>734</v>
      </c>
      <c r="J448" s="486"/>
      <c r="K448" s="486"/>
      <c r="L448" s="486"/>
      <c r="M448" s="486"/>
      <c r="N448" s="486"/>
      <c r="O448" s="486"/>
      <c r="P448" s="486"/>
      <c r="Q448" s="486"/>
      <c r="R448" s="486"/>
      <c r="S448" s="486"/>
      <c r="T448" s="486"/>
      <c r="U448" s="486"/>
      <c r="V448" s="486"/>
      <c r="W448" s="486"/>
      <c r="X448" s="486"/>
      <c r="Y448" s="442"/>
      <c r="Z448" s="443"/>
      <c r="AA448" s="443"/>
      <c r="AB448" s="443"/>
      <c r="AC448" s="443"/>
      <c r="AD448" s="443"/>
      <c r="AE448" s="443"/>
      <c r="AF448" s="443"/>
      <c r="AG448" s="443"/>
      <c r="AH448" s="443"/>
      <c r="AI448" s="443"/>
      <c r="AJ448" s="443"/>
      <c r="AK448" s="443"/>
      <c r="AL448" s="443"/>
      <c r="AM448" s="443"/>
      <c r="AN448" s="443"/>
      <c r="AO448" s="443"/>
      <c r="AP448" s="443"/>
      <c r="AQ448" s="443"/>
      <c r="AR448" s="444"/>
      <c r="AS448" s="147">
        <f t="shared" si="42"/>
        <v>0</v>
      </c>
      <c r="AT448" s="143"/>
      <c r="AU448" s="322"/>
      <c r="AZ448" s="3" t="str">
        <f t="shared" si="43"/>
        <v>-</v>
      </c>
    </row>
    <row r="449" spans="4:52" ht="26.1" customHeight="1" x14ac:dyDescent="0.2">
      <c r="D449" s="467"/>
      <c r="E449" s="468"/>
      <c r="F449" s="468"/>
      <c r="G449" s="468"/>
      <c r="H449" s="469"/>
      <c r="I449" s="486" t="s">
        <v>11</v>
      </c>
      <c r="J449" s="486"/>
      <c r="K449" s="486"/>
      <c r="L449" s="486"/>
      <c r="M449" s="486"/>
      <c r="N449" s="486"/>
      <c r="O449" s="486"/>
      <c r="P449" s="486"/>
      <c r="Q449" s="486"/>
      <c r="R449" s="486"/>
      <c r="S449" s="486"/>
      <c r="T449" s="486"/>
      <c r="U449" s="486"/>
      <c r="V449" s="486"/>
      <c r="W449" s="486"/>
      <c r="X449" s="486"/>
      <c r="Y449" s="442"/>
      <c r="Z449" s="443"/>
      <c r="AA449" s="443"/>
      <c r="AB449" s="443"/>
      <c r="AC449" s="443"/>
      <c r="AD449" s="443"/>
      <c r="AE449" s="443"/>
      <c r="AF449" s="443"/>
      <c r="AG449" s="443"/>
      <c r="AH449" s="443"/>
      <c r="AI449" s="443"/>
      <c r="AJ449" s="443"/>
      <c r="AK449" s="443"/>
      <c r="AL449" s="443"/>
      <c r="AM449" s="443"/>
      <c r="AN449" s="443"/>
      <c r="AO449" s="443"/>
      <c r="AP449" s="443"/>
      <c r="AQ449" s="443"/>
      <c r="AR449" s="444"/>
      <c r="AS449" s="147">
        <f t="shared" si="42"/>
        <v>0</v>
      </c>
      <c r="AT449" s="143"/>
      <c r="AU449" s="322"/>
      <c r="AZ449" s="3" t="str">
        <f t="shared" si="43"/>
        <v>-</v>
      </c>
    </row>
    <row r="450" spans="4:52" ht="69.95" customHeight="1" x14ac:dyDescent="0.2">
      <c r="D450" s="467"/>
      <c r="E450" s="468"/>
      <c r="F450" s="468"/>
      <c r="G450" s="468"/>
      <c r="H450" s="469"/>
      <c r="I450" s="459" t="s">
        <v>871</v>
      </c>
      <c r="J450" s="460"/>
      <c r="K450" s="460"/>
      <c r="L450" s="460"/>
      <c r="M450" s="460"/>
      <c r="N450" s="460"/>
      <c r="O450" s="460"/>
      <c r="P450" s="460"/>
      <c r="Q450" s="460"/>
      <c r="R450" s="460"/>
      <c r="S450" s="460"/>
      <c r="T450" s="460"/>
      <c r="U450" s="460"/>
      <c r="V450" s="460"/>
      <c r="W450" s="460"/>
      <c r="X450" s="460"/>
      <c r="Y450" s="460"/>
      <c r="Z450" s="460"/>
      <c r="AA450" s="460"/>
      <c r="AB450" s="460"/>
      <c r="AC450" s="460"/>
      <c r="AD450" s="460"/>
      <c r="AE450" s="460"/>
      <c r="AF450" s="460"/>
      <c r="AG450" s="460"/>
      <c r="AH450" s="460"/>
      <c r="AI450" s="460"/>
      <c r="AJ450" s="460"/>
      <c r="AK450" s="460"/>
      <c r="AL450" s="460"/>
      <c r="AM450" s="460"/>
      <c r="AN450" s="460"/>
      <c r="AO450" s="460"/>
      <c r="AP450" s="460"/>
      <c r="AQ450" s="460"/>
      <c r="AR450" s="461"/>
      <c r="AS450" s="322"/>
      <c r="AT450" s="322"/>
      <c r="AU450" s="322"/>
    </row>
    <row r="451" spans="4:52" ht="14.1" customHeight="1" x14ac:dyDescent="0.15">
      <c r="D451" s="467"/>
      <c r="E451" s="468"/>
      <c r="F451" s="468"/>
      <c r="G451" s="468"/>
      <c r="H451" s="469"/>
      <c r="I451" s="111"/>
      <c r="J451" s="407" t="s">
        <v>132</v>
      </c>
      <c r="K451" s="407"/>
      <c r="L451" s="407"/>
      <c r="M451" s="407"/>
      <c r="N451" s="407"/>
      <c r="O451" s="407"/>
      <c r="P451" s="407"/>
      <c r="Q451" s="407"/>
      <c r="R451" s="410" t="s">
        <v>134</v>
      </c>
      <c r="S451" s="376"/>
      <c r="T451" s="376"/>
      <c r="U451" s="376"/>
      <c r="V451" s="376"/>
      <c r="W451" s="377"/>
      <c r="X451" s="120"/>
      <c r="Y451" s="410" t="s">
        <v>133</v>
      </c>
      <c r="Z451" s="376"/>
      <c r="AA451" s="376"/>
      <c r="AB451" s="376"/>
      <c r="AC451" s="376"/>
      <c r="AD451" s="376"/>
      <c r="AE451" s="376"/>
      <c r="AF451" s="376"/>
      <c r="AG451" s="376"/>
      <c r="AH451" s="376"/>
      <c r="AI451" s="376"/>
      <c r="AJ451" s="376"/>
      <c r="AK451" s="376"/>
      <c r="AL451" s="376"/>
      <c r="AM451" s="376"/>
      <c r="AN451" s="376"/>
      <c r="AO451" s="376"/>
      <c r="AP451" s="376"/>
      <c r="AQ451" s="376"/>
      <c r="AR451" s="377"/>
      <c r="AS451" s="303" t="s">
        <v>815</v>
      </c>
      <c r="AT451" s="322"/>
      <c r="AU451" s="322"/>
    </row>
    <row r="452" spans="4:52" ht="14.1" customHeight="1" x14ac:dyDescent="0.2">
      <c r="D452" s="467"/>
      <c r="E452" s="468"/>
      <c r="F452" s="468"/>
      <c r="G452" s="468"/>
      <c r="H452" s="469"/>
      <c r="I452" s="111" t="s">
        <v>748</v>
      </c>
      <c r="J452" s="408" t="str">
        <f>CONCATENATE('2.'!$D$8,'2.'!$I$8,'2.'!$J$8,"-")</f>
        <v>HAT-14-01-0380-</v>
      </c>
      <c r="K452" s="408"/>
      <c r="L452" s="408"/>
      <c r="M452" s="408"/>
      <c r="N452" s="408"/>
      <c r="O452" s="408"/>
      <c r="P452" s="408"/>
      <c r="Q452" s="408"/>
      <c r="R452" s="428"/>
      <c r="S452" s="429"/>
      <c r="T452" s="429"/>
      <c r="U452" s="429"/>
      <c r="V452" s="429"/>
      <c r="W452" s="473"/>
      <c r="X452" s="109" t="s">
        <v>129</v>
      </c>
      <c r="Y452" s="462"/>
      <c r="Z452" s="462"/>
      <c r="AA452" s="462"/>
      <c r="AB452" s="462"/>
      <c r="AC452" s="462"/>
      <c r="AD452" s="462"/>
      <c r="AE452" s="462"/>
      <c r="AF452" s="462"/>
      <c r="AG452" s="462"/>
      <c r="AH452" s="462"/>
      <c r="AI452" s="462"/>
      <c r="AJ452" s="462"/>
      <c r="AK452" s="462"/>
      <c r="AL452" s="462"/>
      <c r="AM452" s="462"/>
      <c r="AN452" s="462"/>
      <c r="AO452" s="462"/>
      <c r="AP452" s="462"/>
      <c r="AQ452" s="462"/>
      <c r="AR452" s="463"/>
      <c r="AS452" s="147">
        <f t="shared" ref="AS452:AS458" si="44">IF(R452&gt;0,1,0)</f>
        <v>0</v>
      </c>
      <c r="AT452" s="321"/>
      <c r="AU452" s="322"/>
    </row>
    <row r="453" spans="4:52" ht="14.1" customHeight="1" x14ac:dyDescent="0.2">
      <c r="D453" s="467"/>
      <c r="E453" s="468"/>
      <c r="F453" s="468"/>
      <c r="G453" s="468"/>
      <c r="H453" s="469"/>
      <c r="I453" s="111" t="s">
        <v>749</v>
      </c>
      <c r="J453" s="408" t="str">
        <f>CONCATENATE('2.'!$D$8,'2.'!$I$8,'2.'!$J$8,"-")</f>
        <v>HAT-14-01-0380-</v>
      </c>
      <c r="K453" s="408"/>
      <c r="L453" s="408"/>
      <c r="M453" s="408"/>
      <c r="N453" s="408"/>
      <c r="O453" s="408"/>
      <c r="P453" s="408"/>
      <c r="Q453" s="408"/>
      <c r="R453" s="428"/>
      <c r="S453" s="429"/>
      <c r="T453" s="429"/>
      <c r="U453" s="429"/>
      <c r="V453" s="429"/>
      <c r="W453" s="473"/>
      <c r="X453" s="109" t="s">
        <v>129</v>
      </c>
      <c r="Y453" s="462"/>
      <c r="Z453" s="462"/>
      <c r="AA453" s="462"/>
      <c r="AB453" s="462"/>
      <c r="AC453" s="462"/>
      <c r="AD453" s="462"/>
      <c r="AE453" s="462"/>
      <c r="AF453" s="462"/>
      <c r="AG453" s="462"/>
      <c r="AH453" s="462"/>
      <c r="AI453" s="462"/>
      <c r="AJ453" s="462"/>
      <c r="AK453" s="462"/>
      <c r="AL453" s="462"/>
      <c r="AM453" s="462"/>
      <c r="AN453" s="462"/>
      <c r="AO453" s="462"/>
      <c r="AP453" s="462"/>
      <c r="AQ453" s="462"/>
      <c r="AR453" s="463"/>
      <c r="AS453" s="147">
        <f t="shared" si="44"/>
        <v>0</v>
      </c>
      <c r="AT453" s="321"/>
      <c r="AU453" s="322"/>
    </row>
    <row r="454" spans="4:52" ht="14.1" customHeight="1" x14ac:dyDescent="0.2">
      <c r="D454" s="467"/>
      <c r="E454" s="468"/>
      <c r="F454" s="468"/>
      <c r="G454" s="468"/>
      <c r="H454" s="469"/>
      <c r="I454" s="111" t="s">
        <v>750</v>
      </c>
      <c r="J454" s="408" t="str">
        <f>CONCATENATE('2.'!$D$8,'2.'!$I$8,'2.'!$J$8,"-")</f>
        <v>HAT-14-01-0380-</v>
      </c>
      <c r="K454" s="408"/>
      <c r="L454" s="408"/>
      <c r="M454" s="408"/>
      <c r="N454" s="408"/>
      <c r="O454" s="408"/>
      <c r="P454" s="408"/>
      <c r="Q454" s="408"/>
      <c r="R454" s="428"/>
      <c r="S454" s="429"/>
      <c r="T454" s="429"/>
      <c r="U454" s="429"/>
      <c r="V454" s="429"/>
      <c r="W454" s="473"/>
      <c r="X454" s="109" t="s">
        <v>129</v>
      </c>
      <c r="Y454" s="462"/>
      <c r="Z454" s="462"/>
      <c r="AA454" s="462"/>
      <c r="AB454" s="462"/>
      <c r="AC454" s="462"/>
      <c r="AD454" s="462"/>
      <c r="AE454" s="462"/>
      <c r="AF454" s="462"/>
      <c r="AG454" s="462"/>
      <c r="AH454" s="462"/>
      <c r="AI454" s="462"/>
      <c r="AJ454" s="462"/>
      <c r="AK454" s="462"/>
      <c r="AL454" s="462"/>
      <c r="AM454" s="462"/>
      <c r="AN454" s="462"/>
      <c r="AO454" s="462"/>
      <c r="AP454" s="462"/>
      <c r="AQ454" s="462"/>
      <c r="AR454" s="463"/>
      <c r="AS454" s="147">
        <f t="shared" si="44"/>
        <v>0</v>
      </c>
      <c r="AT454" s="321"/>
      <c r="AU454" s="322"/>
    </row>
    <row r="455" spans="4:52" ht="14.1" customHeight="1" x14ac:dyDescent="0.2">
      <c r="D455" s="467"/>
      <c r="E455" s="468"/>
      <c r="F455" s="468"/>
      <c r="G455" s="468"/>
      <c r="H455" s="469"/>
      <c r="I455" s="111" t="s">
        <v>751</v>
      </c>
      <c r="J455" s="408" t="str">
        <f>CONCATENATE('2.'!$D$8,'2.'!$I$8,'2.'!$J$8,"-")</f>
        <v>HAT-14-01-0380-</v>
      </c>
      <c r="K455" s="408"/>
      <c r="L455" s="408"/>
      <c r="M455" s="408"/>
      <c r="N455" s="408"/>
      <c r="O455" s="408"/>
      <c r="P455" s="408"/>
      <c r="Q455" s="408"/>
      <c r="R455" s="428"/>
      <c r="S455" s="429"/>
      <c r="T455" s="429"/>
      <c r="U455" s="429"/>
      <c r="V455" s="429"/>
      <c r="W455" s="473"/>
      <c r="X455" s="109" t="s">
        <v>129</v>
      </c>
      <c r="Y455" s="462"/>
      <c r="Z455" s="462"/>
      <c r="AA455" s="462"/>
      <c r="AB455" s="462"/>
      <c r="AC455" s="462"/>
      <c r="AD455" s="462"/>
      <c r="AE455" s="462"/>
      <c r="AF455" s="462"/>
      <c r="AG455" s="462"/>
      <c r="AH455" s="462"/>
      <c r="AI455" s="462"/>
      <c r="AJ455" s="462"/>
      <c r="AK455" s="462"/>
      <c r="AL455" s="462"/>
      <c r="AM455" s="462"/>
      <c r="AN455" s="462"/>
      <c r="AO455" s="462"/>
      <c r="AP455" s="462"/>
      <c r="AQ455" s="462"/>
      <c r="AR455" s="463"/>
      <c r="AS455" s="147">
        <f t="shared" si="44"/>
        <v>0</v>
      </c>
      <c r="AT455" s="321"/>
      <c r="AU455" s="322"/>
    </row>
    <row r="456" spans="4:52" ht="14.1" customHeight="1" x14ac:dyDescent="0.2">
      <c r="D456" s="467"/>
      <c r="E456" s="468"/>
      <c r="F456" s="468"/>
      <c r="G456" s="468"/>
      <c r="H456" s="469"/>
      <c r="I456" s="111" t="s">
        <v>752</v>
      </c>
      <c r="J456" s="408" t="str">
        <f>CONCATENATE('2.'!$D$8,'2.'!$I$8,'2.'!$J$8,"-")</f>
        <v>HAT-14-01-0380-</v>
      </c>
      <c r="K456" s="408"/>
      <c r="L456" s="408"/>
      <c r="M456" s="408"/>
      <c r="N456" s="408"/>
      <c r="O456" s="408"/>
      <c r="P456" s="408"/>
      <c r="Q456" s="408"/>
      <c r="R456" s="428"/>
      <c r="S456" s="429"/>
      <c r="T456" s="429"/>
      <c r="U456" s="429"/>
      <c r="V456" s="429"/>
      <c r="W456" s="473"/>
      <c r="X456" s="109" t="s">
        <v>129</v>
      </c>
      <c r="Y456" s="462"/>
      <c r="Z456" s="462"/>
      <c r="AA456" s="462"/>
      <c r="AB456" s="462"/>
      <c r="AC456" s="462"/>
      <c r="AD456" s="462"/>
      <c r="AE456" s="462"/>
      <c r="AF456" s="462"/>
      <c r="AG456" s="462"/>
      <c r="AH456" s="462"/>
      <c r="AI456" s="462"/>
      <c r="AJ456" s="462"/>
      <c r="AK456" s="462"/>
      <c r="AL456" s="462"/>
      <c r="AM456" s="462"/>
      <c r="AN456" s="462"/>
      <c r="AO456" s="462"/>
      <c r="AP456" s="462"/>
      <c r="AQ456" s="462"/>
      <c r="AR456" s="463"/>
      <c r="AS456" s="147">
        <f t="shared" si="44"/>
        <v>0</v>
      </c>
      <c r="AT456" s="321"/>
      <c r="AU456" s="322"/>
    </row>
    <row r="457" spans="4:52" ht="14.1" customHeight="1" x14ac:dyDescent="0.2">
      <c r="D457" s="467"/>
      <c r="E457" s="468"/>
      <c r="F457" s="468"/>
      <c r="G457" s="468"/>
      <c r="H457" s="469"/>
      <c r="I457" s="111" t="s">
        <v>753</v>
      </c>
      <c r="J457" s="408" t="str">
        <f>CONCATENATE('2.'!$D$8,'2.'!$I$8,'2.'!$J$8,"-")</f>
        <v>HAT-14-01-0380-</v>
      </c>
      <c r="K457" s="408"/>
      <c r="L457" s="408"/>
      <c r="M457" s="408"/>
      <c r="N457" s="408"/>
      <c r="O457" s="408"/>
      <c r="P457" s="408"/>
      <c r="Q457" s="408"/>
      <c r="R457" s="428"/>
      <c r="S457" s="429"/>
      <c r="T457" s="429"/>
      <c r="U457" s="429"/>
      <c r="V457" s="429"/>
      <c r="W457" s="473"/>
      <c r="X457" s="109" t="s">
        <v>129</v>
      </c>
      <c r="Y457" s="462"/>
      <c r="Z457" s="462"/>
      <c r="AA457" s="462"/>
      <c r="AB457" s="462"/>
      <c r="AC457" s="462"/>
      <c r="AD457" s="462"/>
      <c r="AE457" s="462"/>
      <c r="AF457" s="462"/>
      <c r="AG457" s="462"/>
      <c r="AH457" s="462"/>
      <c r="AI457" s="462"/>
      <c r="AJ457" s="462"/>
      <c r="AK457" s="462"/>
      <c r="AL457" s="462"/>
      <c r="AM457" s="462"/>
      <c r="AN457" s="462"/>
      <c r="AO457" s="462"/>
      <c r="AP457" s="462"/>
      <c r="AQ457" s="462"/>
      <c r="AR457" s="463"/>
      <c r="AS457" s="147">
        <f t="shared" si="44"/>
        <v>0</v>
      </c>
      <c r="AT457" s="321"/>
      <c r="AU457" s="322"/>
    </row>
    <row r="458" spans="4:52" ht="14.1" customHeight="1" x14ac:dyDescent="0.2">
      <c r="D458" s="467"/>
      <c r="E458" s="468"/>
      <c r="F458" s="468"/>
      <c r="G458" s="468"/>
      <c r="H458" s="469"/>
      <c r="I458" s="111" t="s">
        <v>754</v>
      </c>
      <c r="J458" s="408" t="str">
        <f>CONCATENATE('2.'!$D$8,'2.'!$I$8,'2.'!$J$8,"-")</f>
        <v>HAT-14-01-0380-</v>
      </c>
      <c r="K458" s="408"/>
      <c r="L458" s="408"/>
      <c r="M458" s="408"/>
      <c r="N458" s="408"/>
      <c r="O458" s="408"/>
      <c r="P458" s="408"/>
      <c r="Q458" s="408"/>
      <c r="R458" s="428"/>
      <c r="S458" s="429"/>
      <c r="T458" s="429"/>
      <c r="U458" s="429"/>
      <c r="V458" s="429"/>
      <c r="W458" s="473"/>
      <c r="X458" s="109" t="s">
        <v>129</v>
      </c>
      <c r="Y458" s="462"/>
      <c r="Z458" s="462"/>
      <c r="AA458" s="462"/>
      <c r="AB458" s="462"/>
      <c r="AC458" s="462"/>
      <c r="AD458" s="462"/>
      <c r="AE458" s="462"/>
      <c r="AF458" s="462"/>
      <c r="AG458" s="462"/>
      <c r="AH458" s="462"/>
      <c r="AI458" s="462"/>
      <c r="AJ458" s="462"/>
      <c r="AK458" s="462"/>
      <c r="AL458" s="462"/>
      <c r="AM458" s="462"/>
      <c r="AN458" s="462"/>
      <c r="AO458" s="462"/>
      <c r="AP458" s="462"/>
      <c r="AQ458" s="462"/>
      <c r="AR458" s="463"/>
      <c r="AS458" s="147">
        <f t="shared" si="44"/>
        <v>0</v>
      </c>
      <c r="AT458" s="321"/>
      <c r="AU458" s="322"/>
    </row>
    <row r="459" spans="4:52" ht="27.95" customHeight="1" x14ac:dyDescent="0.2">
      <c r="D459" s="467"/>
      <c r="E459" s="468"/>
      <c r="F459" s="468"/>
      <c r="G459" s="468"/>
      <c r="H459" s="469"/>
      <c r="I459" s="483" t="s">
        <v>271</v>
      </c>
      <c r="J459" s="484"/>
      <c r="K459" s="484"/>
      <c r="L459" s="484"/>
      <c r="M459" s="484"/>
      <c r="N459" s="484"/>
      <c r="O459" s="484"/>
      <c r="P459" s="484"/>
      <c r="Q459" s="484"/>
      <c r="R459" s="484"/>
      <c r="S459" s="484"/>
      <c r="T459" s="484"/>
      <c r="U459" s="484"/>
      <c r="V459" s="484"/>
      <c r="W459" s="484"/>
      <c r="X459" s="484"/>
      <c r="Y459" s="484"/>
      <c r="Z459" s="484"/>
      <c r="AA459" s="484"/>
      <c r="AB459" s="484"/>
      <c r="AC459" s="484"/>
      <c r="AD459" s="484"/>
      <c r="AE459" s="484"/>
      <c r="AF459" s="484"/>
      <c r="AG459" s="484"/>
      <c r="AH459" s="484"/>
      <c r="AI459" s="484"/>
      <c r="AJ459" s="484"/>
      <c r="AK459" s="484"/>
      <c r="AL459" s="484"/>
      <c r="AM459" s="484"/>
      <c r="AN459" s="484"/>
      <c r="AO459" s="484"/>
      <c r="AP459" s="484"/>
      <c r="AQ459" s="484"/>
      <c r="AR459" s="485"/>
      <c r="AS459" s="187">
        <f>SUM(AS452:AS458)</f>
        <v>0</v>
      </c>
      <c r="AT459" s="319"/>
      <c r="AU459" s="319"/>
    </row>
    <row r="460" spans="4:52" ht="14.1" customHeight="1" x14ac:dyDescent="0.2">
      <c r="D460" s="470"/>
      <c r="E460" s="471"/>
      <c r="F460" s="471"/>
      <c r="G460" s="471"/>
      <c r="H460" s="472"/>
      <c r="I460" s="426"/>
      <c r="J460" s="426"/>
      <c r="K460" s="426"/>
      <c r="L460" s="426"/>
      <c r="M460" s="426"/>
      <c r="N460" s="426"/>
      <c r="O460" s="426"/>
      <c r="P460" s="426"/>
      <c r="Q460" s="426"/>
      <c r="R460" s="426"/>
      <c r="S460" s="426"/>
      <c r="T460" s="426"/>
      <c r="U460" s="426"/>
      <c r="V460" s="426"/>
      <c r="W460" s="426"/>
      <c r="X460" s="426"/>
      <c r="Y460" s="426"/>
      <c r="Z460" s="426"/>
      <c r="AA460" s="426"/>
      <c r="AB460" s="426"/>
      <c r="AC460" s="426"/>
      <c r="AD460" s="426"/>
      <c r="AE460" s="426"/>
      <c r="AF460" s="426"/>
      <c r="AG460" s="426"/>
      <c r="AH460" s="426"/>
      <c r="AI460" s="426"/>
      <c r="AJ460" s="426"/>
      <c r="AK460" s="426"/>
      <c r="AL460" s="426"/>
      <c r="AM460" s="426"/>
      <c r="AN460" s="426"/>
      <c r="AO460" s="426"/>
      <c r="AP460" s="426"/>
      <c r="AQ460" s="426"/>
      <c r="AR460" s="426"/>
      <c r="AS460" s="337"/>
      <c r="AT460" s="337"/>
      <c r="AU460" s="337"/>
    </row>
    <row r="461" spans="4:52" ht="27.95" customHeight="1" x14ac:dyDescent="0.2">
      <c r="D461" s="511" t="s">
        <v>798</v>
      </c>
      <c r="E461" s="511"/>
      <c r="F461" s="511"/>
      <c r="G461" s="511"/>
      <c r="H461" s="511"/>
      <c r="I461" s="511"/>
      <c r="J461" s="511"/>
      <c r="K461" s="511"/>
      <c r="L461" s="511"/>
      <c r="M461" s="511"/>
      <c r="N461" s="511"/>
      <c r="O461" s="511"/>
      <c r="P461" s="511"/>
      <c r="Q461" s="511"/>
      <c r="R461" s="511"/>
      <c r="S461" s="511"/>
      <c r="T461" s="511"/>
      <c r="U461" s="511"/>
      <c r="V461" s="511"/>
      <c r="W461" s="511"/>
      <c r="X461" s="511"/>
      <c r="Y461" s="511"/>
      <c r="Z461" s="511"/>
      <c r="AA461" s="511"/>
      <c r="AB461" s="511"/>
      <c r="AC461" s="511"/>
      <c r="AD461" s="511"/>
      <c r="AE461" s="511"/>
      <c r="AF461" s="511"/>
      <c r="AG461" s="511"/>
      <c r="AH461" s="511"/>
      <c r="AI461" s="511"/>
      <c r="AJ461" s="511"/>
      <c r="AK461" s="511"/>
      <c r="AL461" s="511"/>
      <c r="AM461" s="511"/>
      <c r="AN461" s="511"/>
      <c r="AO461" s="511"/>
      <c r="AP461" s="511"/>
      <c r="AQ461" s="511"/>
      <c r="AR461" s="511"/>
      <c r="AS461" s="319"/>
      <c r="AT461" s="319"/>
      <c r="AU461" s="319"/>
    </row>
    <row r="462" spans="4:52" ht="14.1" customHeight="1" x14ac:dyDescent="0.2">
      <c r="D462" s="438" t="s">
        <v>76</v>
      </c>
      <c r="E462" s="439"/>
      <c r="F462" s="439"/>
      <c r="G462" s="439"/>
      <c r="H462" s="440"/>
      <c r="I462" s="487" t="s">
        <v>791</v>
      </c>
      <c r="J462" s="488"/>
      <c r="K462" s="488"/>
      <c r="L462" s="488"/>
      <c r="M462" s="488"/>
      <c r="N462" s="488"/>
      <c r="O462" s="488"/>
      <c r="P462" s="488"/>
      <c r="Q462" s="488"/>
      <c r="R462" s="488"/>
      <c r="S462" s="488"/>
      <c r="T462" s="488"/>
      <c r="U462" s="488"/>
      <c r="V462" s="488"/>
      <c r="W462" s="488"/>
      <c r="X462" s="488"/>
      <c r="Y462" s="488"/>
      <c r="Z462" s="488"/>
      <c r="AA462" s="488"/>
      <c r="AB462" s="488"/>
      <c r="AC462" s="488"/>
      <c r="AD462" s="488"/>
      <c r="AE462" s="488"/>
      <c r="AF462" s="488"/>
      <c r="AG462" s="488"/>
      <c r="AH462" s="488"/>
      <c r="AI462" s="488"/>
      <c r="AJ462" s="488"/>
      <c r="AK462" s="488"/>
      <c r="AL462" s="488"/>
      <c r="AM462" s="488"/>
      <c r="AN462" s="488"/>
      <c r="AO462" s="488"/>
      <c r="AP462" s="488"/>
      <c r="AQ462" s="488"/>
      <c r="AR462" s="489"/>
      <c r="AS462" s="154"/>
      <c r="AT462" s="154"/>
      <c r="AU462" s="154"/>
    </row>
    <row r="463" spans="4:52" ht="14.1" customHeight="1" x14ac:dyDescent="0.2">
      <c r="D463" s="502" t="str">
        <f>IF(D22&lt;6,"-",D379+1)</f>
        <v>-</v>
      </c>
      <c r="E463" s="503"/>
      <c r="F463" s="503"/>
      <c r="G463" s="503"/>
      <c r="H463" s="504"/>
      <c r="I463" s="442"/>
      <c r="J463" s="443"/>
      <c r="K463" s="443"/>
      <c r="L463" s="443"/>
      <c r="M463" s="443"/>
      <c r="N463" s="443"/>
      <c r="O463" s="443"/>
      <c r="P463" s="443"/>
      <c r="Q463" s="443"/>
      <c r="R463" s="443"/>
      <c r="S463" s="443"/>
      <c r="T463" s="443"/>
      <c r="U463" s="443"/>
      <c r="V463" s="443"/>
      <c r="W463" s="443"/>
      <c r="X463" s="443"/>
      <c r="Y463" s="443"/>
      <c r="Z463" s="443"/>
      <c r="AA463" s="443"/>
      <c r="AB463" s="443"/>
      <c r="AC463" s="443"/>
      <c r="AD463" s="443"/>
      <c r="AE463" s="443"/>
      <c r="AF463" s="443"/>
      <c r="AG463" s="443"/>
      <c r="AH463" s="443"/>
      <c r="AI463" s="443"/>
      <c r="AJ463" s="443"/>
      <c r="AK463" s="443"/>
      <c r="AL463" s="443"/>
      <c r="AM463" s="443"/>
      <c r="AN463" s="443"/>
      <c r="AO463" s="443"/>
      <c r="AP463" s="443"/>
      <c r="AQ463" s="443"/>
      <c r="AR463" s="444"/>
      <c r="AS463" s="337"/>
      <c r="AT463" s="337"/>
      <c r="AU463" s="337"/>
    </row>
    <row r="464" spans="4:52" ht="14.1" customHeight="1" x14ac:dyDescent="0.2">
      <c r="D464" s="505"/>
      <c r="E464" s="506"/>
      <c r="F464" s="506"/>
      <c r="G464" s="506"/>
      <c r="H464" s="507"/>
      <c r="I464" s="483" t="s">
        <v>792</v>
      </c>
      <c r="J464" s="484"/>
      <c r="K464" s="484"/>
      <c r="L464" s="484"/>
      <c r="M464" s="484"/>
      <c r="N464" s="484"/>
      <c r="O464" s="484"/>
      <c r="P464" s="484"/>
      <c r="Q464" s="484"/>
      <c r="R464" s="484"/>
      <c r="S464" s="484"/>
      <c r="T464" s="484"/>
      <c r="U464" s="484"/>
      <c r="V464" s="484"/>
      <c r="W464" s="484"/>
      <c r="X464" s="484"/>
      <c r="Y464" s="484"/>
      <c r="Z464" s="484"/>
      <c r="AA464" s="484"/>
      <c r="AB464" s="484"/>
      <c r="AC464" s="484"/>
      <c r="AD464" s="484"/>
      <c r="AE464" s="484"/>
      <c r="AF464" s="484"/>
      <c r="AG464" s="484"/>
      <c r="AH464" s="484"/>
      <c r="AI464" s="484"/>
      <c r="AJ464" s="484"/>
      <c r="AK464" s="484"/>
      <c r="AL464" s="484"/>
      <c r="AM464" s="484"/>
      <c r="AN464" s="484"/>
      <c r="AO464" s="484"/>
      <c r="AP464" s="484"/>
      <c r="AQ464" s="484"/>
      <c r="AR464" s="485"/>
      <c r="AS464" s="154"/>
      <c r="AT464" s="154"/>
      <c r="AU464" s="154"/>
    </row>
    <row r="465" spans="4:52" ht="14.1" customHeight="1" x14ac:dyDescent="0.2">
      <c r="D465" s="508"/>
      <c r="E465" s="509"/>
      <c r="F465" s="509"/>
      <c r="G465" s="509"/>
      <c r="H465" s="510"/>
      <c r="I465" s="442"/>
      <c r="J465" s="443"/>
      <c r="K465" s="443"/>
      <c r="L465" s="443"/>
      <c r="M465" s="443"/>
      <c r="N465" s="443"/>
      <c r="O465" s="443"/>
      <c r="P465" s="443"/>
      <c r="Q465" s="443"/>
      <c r="R465" s="443"/>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4"/>
      <c r="AS465" s="337"/>
      <c r="AT465" s="337"/>
      <c r="AU465" s="337"/>
    </row>
    <row r="466" spans="4:52" ht="27.95" customHeight="1" x14ac:dyDescent="0.2">
      <c r="D466" s="464" t="s">
        <v>73</v>
      </c>
      <c r="E466" s="465"/>
      <c r="F466" s="465"/>
      <c r="G466" s="465"/>
      <c r="H466" s="466"/>
      <c r="I466" s="483" t="s">
        <v>16</v>
      </c>
      <c r="J466" s="512"/>
      <c r="K466" s="512"/>
      <c r="L466" s="512"/>
      <c r="M466" s="512"/>
      <c r="N466" s="512"/>
      <c r="O466" s="512"/>
      <c r="P466" s="512"/>
      <c r="Q466" s="512"/>
      <c r="R466" s="512"/>
      <c r="S466" s="512"/>
      <c r="T466" s="512"/>
      <c r="U466" s="512"/>
      <c r="V466" s="512"/>
      <c r="W466" s="512"/>
      <c r="X466" s="512"/>
      <c r="Y466" s="512"/>
      <c r="Z466" s="512"/>
      <c r="AA466" s="512"/>
      <c r="AB466" s="512"/>
      <c r="AC466" s="512"/>
      <c r="AD466" s="512"/>
      <c r="AE466" s="512"/>
      <c r="AF466" s="512"/>
      <c r="AG466" s="512"/>
      <c r="AH466" s="512"/>
      <c r="AI466" s="512"/>
      <c r="AJ466" s="512"/>
      <c r="AK466" s="512"/>
      <c r="AL466" s="512"/>
      <c r="AM466" s="512"/>
      <c r="AN466" s="512"/>
      <c r="AO466" s="512"/>
      <c r="AP466" s="512"/>
      <c r="AQ466" s="512"/>
      <c r="AR466" s="513"/>
      <c r="AS466" s="303" t="s">
        <v>815</v>
      </c>
      <c r="AT466" s="303" t="s">
        <v>248</v>
      </c>
      <c r="AU466" s="154"/>
    </row>
    <row r="467" spans="4:52" ht="14.1" customHeight="1" x14ac:dyDescent="0.2">
      <c r="D467" s="467"/>
      <c r="E467" s="468"/>
      <c r="F467" s="468"/>
      <c r="G467" s="468"/>
      <c r="H467" s="469"/>
      <c r="I467" s="490"/>
      <c r="J467" s="491"/>
      <c r="K467" s="491"/>
      <c r="L467" s="491"/>
      <c r="M467" s="491"/>
      <c r="N467" s="491"/>
      <c r="O467" s="491"/>
      <c r="P467" s="491"/>
      <c r="Q467" s="491"/>
      <c r="R467" s="491"/>
      <c r="S467" s="491"/>
      <c r="T467" s="491"/>
      <c r="U467" s="491"/>
      <c r="V467" s="491"/>
      <c r="W467" s="491"/>
      <c r="X467" s="491"/>
      <c r="Y467" s="491"/>
      <c r="Z467" s="491"/>
      <c r="AA467" s="491"/>
      <c r="AB467" s="491"/>
      <c r="AC467" s="491"/>
      <c r="AD467" s="491"/>
      <c r="AE467" s="491"/>
      <c r="AF467" s="491"/>
      <c r="AG467" s="491"/>
      <c r="AH467" s="491"/>
      <c r="AI467" s="491"/>
      <c r="AJ467" s="491"/>
      <c r="AK467" s="491"/>
      <c r="AL467" s="491"/>
      <c r="AM467" s="491"/>
      <c r="AN467" s="491"/>
      <c r="AO467" s="491"/>
      <c r="AP467" s="491"/>
      <c r="AQ467" s="491"/>
      <c r="AR467" s="492"/>
      <c r="AS467" s="518"/>
      <c r="AT467" s="515"/>
      <c r="AU467" s="311"/>
    </row>
    <row r="468" spans="4:52" ht="14.1" customHeight="1" x14ac:dyDescent="0.2">
      <c r="D468" s="467"/>
      <c r="E468" s="468"/>
      <c r="F468" s="468"/>
      <c r="G468" s="468"/>
      <c r="H468" s="469"/>
      <c r="I468" s="493"/>
      <c r="J468" s="494"/>
      <c r="K468" s="494"/>
      <c r="L468" s="494"/>
      <c r="M468" s="494"/>
      <c r="N468" s="494"/>
      <c r="O468" s="494"/>
      <c r="P468" s="494"/>
      <c r="Q468" s="494"/>
      <c r="R468" s="494"/>
      <c r="S468" s="494"/>
      <c r="T468" s="494"/>
      <c r="U468" s="494"/>
      <c r="V468" s="494"/>
      <c r="W468" s="494"/>
      <c r="X468" s="494"/>
      <c r="Y468" s="494"/>
      <c r="Z468" s="494"/>
      <c r="AA468" s="494"/>
      <c r="AB468" s="494"/>
      <c r="AC468" s="494"/>
      <c r="AD468" s="494"/>
      <c r="AE468" s="494"/>
      <c r="AF468" s="494"/>
      <c r="AG468" s="494"/>
      <c r="AH468" s="494"/>
      <c r="AI468" s="494"/>
      <c r="AJ468" s="494"/>
      <c r="AK468" s="494"/>
      <c r="AL468" s="494"/>
      <c r="AM468" s="494"/>
      <c r="AN468" s="494"/>
      <c r="AO468" s="494"/>
      <c r="AP468" s="494"/>
      <c r="AQ468" s="494"/>
      <c r="AR468" s="495"/>
      <c r="AS468" s="518"/>
      <c r="AT468" s="516"/>
      <c r="AU468" s="311"/>
    </row>
    <row r="469" spans="4:52" ht="14.1" customHeight="1" x14ac:dyDescent="0.2">
      <c r="D469" s="467"/>
      <c r="E469" s="468"/>
      <c r="F469" s="468"/>
      <c r="G469" s="468"/>
      <c r="H469" s="469"/>
      <c r="I469" s="493"/>
      <c r="J469" s="494"/>
      <c r="K469" s="494"/>
      <c r="L469" s="494"/>
      <c r="M469" s="494"/>
      <c r="N469" s="494"/>
      <c r="O469" s="494"/>
      <c r="P469" s="494"/>
      <c r="Q469" s="494"/>
      <c r="R469" s="494"/>
      <c r="S469" s="494"/>
      <c r="T469" s="494"/>
      <c r="U469" s="494"/>
      <c r="V469" s="494"/>
      <c r="W469" s="494"/>
      <c r="X469" s="494"/>
      <c r="Y469" s="494"/>
      <c r="Z469" s="494"/>
      <c r="AA469" s="494"/>
      <c r="AB469" s="494"/>
      <c r="AC469" s="494"/>
      <c r="AD469" s="494"/>
      <c r="AE469" s="494"/>
      <c r="AF469" s="494"/>
      <c r="AG469" s="494"/>
      <c r="AH469" s="494"/>
      <c r="AI469" s="494"/>
      <c r="AJ469" s="494"/>
      <c r="AK469" s="494"/>
      <c r="AL469" s="494"/>
      <c r="AM469" s="494"/>
      <c r="AN469" s="494"/>
      <c r="AO469" s="494"/>
      <c r="AP469" s="494"/>
      <c r="AQ469" s="494"/>
      <c r="AR469" s="495"/>
      <c r="AS469" s="518"/>
      <c r="AT469" s="516"/>
      <c r="AU469" s="311"/>
    </row>
    <row r="470" spans="4:52" ht="14.1" customHeight="1" x14ac:dyDescent="0.2">
      <c r="D470" s="467"/>
      <c r="E470" s="468"/>
      <c r="F470" s="468"/>
      <c r="G470" s="468"/>
      <c r="H470" s="469"/>
      <c r="I470" s="493"/>
      <c r="J470" s="494"/>
      <c r="K470" s="494"/>
      <c r="L470" s="494"/>
      <c r="M470" s="494"/>
      <c r="N470" s="494"/>
      <c r="O470" s="494"/>
      <c r="P470" s="494"/>
      <c r="Q470" s="494"/>
      <c r="R470" s="494"/>
      <c r="S470" s="494"/>
      <c r="T470" s="494"/>
      <c r="U470" s="494"/>
      <c r="V470" s="494"/>
      <c r="W470" s="494"/>
      <c r="X470" s="494"/>
      <c r="Y470" s="494"/>
      <c r="Z470" s="494"/>
      <c r="AA470" s="494"/>
      <c r="AB470" s="494"/>
      <c r="AC470" s="494"/>
      <c r="AD470" s="494"/>
      <c r="AE470" s="494"/>
      <c r="AF470" s="494"/>
      <c r="AG470" s="494"/>
      <c r="AH470" s="494"/>
      <c r="AI470" s="494"/>
      <c r="AJ470" s="494"/>
      <c r="AK470" s="494"/>
      <c r="AL470" s="494"/>
      <c r="AM470" s="494"/>
      <c r="AN470" s="494"/>
      <c r="AO470" s="494"/>
      <c r="AP470" s="494"/>
      <c r="AQ470" s="494"/>
      <c r="AR470" s="495"/>
      <c r="AS470" s="518"/>
      <c r="AT470" s="516"/>
      <c r="AU470" s="311"/>
    </row>
    <row r="471" spans="4:52" ht="14.1" customHeight="1" x14ac:dyDescent="0.2">
      <c r="D471" s="467"/>
      <c r="E471" s="468"/>
      <c r="F471" s="468"/>
      <c r="G471" s="468"/>
      <c r="H471" s="469"/>
      <c r="I471" s="493"/>
      <c r="J471" s="494"/>
      <c r="K471" s="494"/>
      <c r="L471" s="494"/>
      <c r="M471" s="494"/>
      <c r="N471" s="494"/>
      <c r="O471" s="494"/>
      <c r="P471" s="494"/>
      <c r="Q471" s="494"/>
      <c r="R471" s="494"/>
      <c r="S471" s="494"/>
      <c r="T471" s="494"/>
      <c r="U471" s="494"/>
      <c r="V471" s="494"/>
      <c r="W471" s="494"/>
      <c r="X471" s="494"/>
      <c r="Y471" s="494"/>
      <c r="Z471" s="494"/>
      <c r="AA471" s="494"/>
      <c r="AB471" s="494"/>
      <c r="AC471" s="494"/>
      <c r="AD471" s="494"/>
      <c r="AE471" s="494"/>
      <c r="AF471" s="494"/>
      <c r="AG471" s="494"/>
      <c r="AH471" s="494"/>
      <c r="AI471" s="494"/>
      <c r="AJ471" s="494"/>
      <c r="AK471" s="494"/>
      <c r="AL471" s="494"/>
      <c r="AM471" s="494"/>
      <c r="AN471" s="494"/>
      <c r="AO471" s="494"/>
      <c r="AP471" s="494"/>
      <c r="AQ471" s="494"/>
      <c r="AR471" s="495"/>
      <c r="AS471" s="518"/>
      <c r="AT471" s="516"/>
      <c r="AU471" s="311"/>
    </row>
    <row r="472" spans="4:52" ht="14.1" customHeight="1" x14ac:dyDescent="0.2">
      <c r="D472" s="467"/>
      <c r="E472" s="468"/>
      <c r="F472" s="468"/>
      <c r="G472" s="468"/>
      <c r="H472" s="469"/>
      <c r="I472" s="493"/>
      <c r="J472" s="494"/>
      <c r="K472" s="494"/>
      <c r="L472" s="494"/>
      <c r="M472" s="494"/>
      <c r="N472" s="494"/>
      <c r="O472" s="494"/>
      <c r="P472" s="494"/>
      <c r="Q472" s="494"/>
      <c r="R472" s="494"/>
      <c r="S472" s="494"/>
      <c r="T472" s="494"/>
      <c r="U472" s="494"/>
      <c r="V472" s="494"/>
      <c r="W472" s="494"/>
      <c r="X472" s="494"/>
      <c r="Y472" s="494"/>
      <c r="Z472" s="494"/>
      <c r="AA472" s="494"/>
      <c r="AB472" s="494"/>
      <c r="AC472" s="494"/>
      <c r="AD472" s="494"/>
      <c r="AE472" s="494"/>
      <c r="AF472" s="494"/>
      <c r="AG472" s="494"/>
      <c r="AH472" s="494"/>
      <c r="AI472" s="494"/>
      <c r="AJ472" s="494"/>
      <c r="AK472" s="494"/>
      <c r="AL472" s="494"/>
      <c r="AM472" s="494"/>
      <c r="AN472" s="494"/>
      <c r="AO472" s="494"/>
      <c r="AP472" s="494"/>
      <c r="AQ472" s="494"/>
      <c r="AR472" s="495"/>
      <c r="AS472" s="518"/>
      <c r="AT472" s="516"/>
      <c r="AU472" s="311"/>
    </row>
    <row r="473" spans="4:52" ht="14.1" customHeight="1" x14ac:dyDescent="0.2">
      <c r="D473" s="467"/>
      <c r="E473" s="468"/>
      <c r="F473" s="468"/>
      <c r="G473" s="468"/>
      <c r="H473" s="469"/>
      <c r="I473" s="496"/>
      <c r="J473" s="497"/>
      <c r="K473" s="497"/>
      <c r="L473" s="497"/>
      <c r="M473" s="497"/>
      <c r="N473" s="497"/>
      <c r="O473" s="497"/>
      <c r="P473" s="497"/>
      <c r="Q473" s="497"/>
      <c r="R473" s="497"/>
      <c r="S473" s="497"/>
      <c r="T473" s="497"/>
      <c r="U473" s="497"/>
      <c r="V473" s="497"/>
      <c r="W473" s="497"/>
      <c r="X473" s="497"/>
      <c r="Y473" s="497"/>
      <c r="Z473" s="497"/>
      <c r="AA473" s="497"/>
      <c r="AB473" s="497"/>
      <c r="AC473" s="497"/>
      <c r="AD473" s="497"/>
      <c r="AE473" s="497"/>
      <c r="AF473" s="497"/>
      <c r="AG473" s="497"/>
      <c r="AH473" s="497"/>
      <c r="AI473" s="497"/>
      <c r="AJ473" s="497"/>
      <c r="AK473" s="497"/>
      <c r="AL473" s="497"/>
      <c r="AM473" s="497"/>
      <c r="AN473" s="497"/>
      <c r="AO473" s="497"/>
      <c r="AP473" s="497"/>
      <c r="AQ473" s="497"/>
      <c r="AR473" s="498"/>
      <c r="AS473" s="518"/>
      <c r="AT473" s="517"/>
      <c r="AU473" s="311"/>
      <c r="AV473" s="140">
        <f>LEN(I467)</f>
        <v>0</v>
      </c>
      <c r="AW473" s="140" t="s">
        <v>64</v>
      </c>
      <c r="AX473" s="141">
        <v>700</v>
      </c>
      <c r="AY473" s="140" t="s">
        <v>63</v>
      </c>
      <c r="AZ473" s="3" t="str">
        <f>IF(AV473&gt;AX473,"FIGYELEM! Tartsa be a megjelölt karakterszámot!","-")</f>
        <v>-</v>
      </c>
    </row>
    <row r="474" spans="4:52" ht="26.1" customHeight="1" x14ac:dyDescent="0.2">
      <c r="D474" s="467"/>
      <c r="E474" s="468"/>
      <c r="F474" s="468"/>
      <c r="G474" s="468"/>
      <c r="H474" s="469"/>
      <c r="I474" s="486" t="s">
        <v>8</v>
      </c>
      <c r="J474" s="499"/>
      <c r="K474" s="499"/>
      <c r="L474" s="499"/>
      <c r="M474" s="499"/>
      <c r="N474" s="499"/>
      <c r="O474" s="499"/>
      <c r="P474" s="499"/>
      <c r="Q474" s="499"/>
      <c r="R474" s="499"/>
      <c r="S474" s="499"/>
      <c r="T474" s="499"/>
      <c r="U474" s="499"/>
      <c r="V474" s="499"/>
      <c r="W474" s="499"/>
      <c r="X474" s="499"/>
      <c r="Y474" s="443"/>
      <c r="Z474" s="500"/>
      <c r="AA474" s="500"/>
      <c r="AB474" s="500"/>
      <c r="AC474" s="500"/>
      <c r="AD474" s="500"/>
      <c r="AE474" s="500"/>
      <c r="AF474" s="500"/>
      <c r="AG474" s="500"/>
      <c r="AH474" s="500"/>
      <c r="AI474" s="500"/>
      <c r="AJ474" s="500"/>
      <c r="AK474" s="500"/>
      <c r="AL474" s="500"/>
      <c r="AM474" s="500"/>
      <c r="AN474" s="500"/>
      <c r="AO474" s="500"/>
      <c r="AP474" s="500"/>
      <c r="AQ474" s="500"/>
      <c r="AR474" s="501"/>
      <c r="AS474" s="147">
        <f t="shared" ref="AS474:AS479" si="45">IF(Y474=BM54,1,0)</f>
        <v>0</v>
      </c>
      <c r="AT474" s="143"/>
      <c r="AU474" s="322"/>
      <c r="AZ474" s="3" t="str">
        <f t="shared" ref="AZ474:AZ479" si="46">IF(Y474=BM54,"FIGYELEM! Fejtse ki A részt vevő diákok tevékenységének bemutatása c. mezőben és csatoljon fényképet a tevékenységről!","-")</f>
        <v>-</v>
      </c>
    </row>
    <row r="475" spans="4:52" ht="26.1" customHeight="1" x14ac:dyDescent="0.2">
      <c r="D475" s="467"/>
      <c r="E475" s="468"/>
      <c r="F475" s="468"/>
      <c r="G475" s="468"/>
      <c r="H475" s="469"/>
      <c r="I475" s="486" t="s">
        <v>9</v>
      </c>
      <c r="J475" s="486"/>
      <c r="K475" s="486"/>
      <c r="L475" s="486"/>
      <c r="M475" s="486"/>
      <c r="N475" s="486"/>
      <c r="O475" s="486"/>
      <c r="P475" s="486"/>
      <c r="Q475" s="486"/>
      <c r="R475" s="486"/>
      <c r="S475" s="486"/>
      <c r="T475" s="486"/>
      <c r="U475" s="486"/>
      <c r="V475" s="486"/>
      <c r="W475" s="486"/>
      <c r="X475" s="486"/>
      <c r="Y475" s="442"/>
      <c r="Z475" s="443"/>
      <c r="AA475" s="443"/>
      <c r="AB475" s="443"/>
      <c r="AC475" s="443"/>
      <c r="AD475" s="443"/>
      <c r="AE475" s="443"/>
      <c r="AF475" s="443"/>
      <c r="AG475" s="443"/>
      <c r="AH475" s="443"/>
      <c r="AI475" s="443"/>
      <c r="AJ475" s="443"/>
      <c r="AK475" s="443"/>
      <c r="AL475" s="443"/>
      <c r="AM475" s="443"/>
      <c r="AN475" s="443"/>
      <c r="AO475" s="443"/>
      <c r="AP475" s="443"/>
      <c r="AQ475" s="443"/>
      <c r="AR475" s="444"/>
      <c r="AS475" s="147">
        <f t="shared" si="45"/>
        <v>0</v>
      </c>
      <c r="AT475" s="143"/>
      <c r="AU475" s="322"/>
      <c r="AZ475" s="3" t="str">
        <f t="shared" si="46"/>
        <v>-</v>
      </c>
    </row>
    <row r="476" spans="4:52" ht="26.1" customHeight="1" x14ac:dyDescent="0.2">
      <c r="D476" s="467"/>
      <c r="E476" s="468"/>
      <c r="F476" s="468"/>
      <c r="G476" s="468"/>
      <c r="H476" s="469"/>
      <c r="I476" s="486" t="s">
        <v>10</v>
      </c>
      <c r="J476" s="486"/>
      <c r="K476" s="486"/>
      <c r="L476" s="486"/>
      <c r="M476" s="486"/>
      <c r="N476" s="486"/>
      <c r="O476" s="486"/>
      <c r="P476" s="486"/>
      <c r="Q476" s="486"/>
      <c r="R476" s="486"/>
      <c r="S476" s="486"/>
      <c r="T476" s="486"/>
      <c r="U476" s="486"/>
      <c r="V476" s="486"/>
      <c r="W476" s="486"/>
      <c r="X476" s="486"/>
      <c r="Y476" s="442"/>
      <c r="Z476" s="443"/>
      <c r="AA476" s="443"/>
      <c r="AB476" s="443"/>
      <c r="AC476" s="443"/>
      <c r="AD476" s="443"/>
      <c r="AE476" s="443"/>
      <c r="AF476" s="443"/>
      <c r="AG476" s="443"/>
      <c r="AH476" s="443"/>
      <c r="AI476" s="443"/>
      <c r="AJ476" s="443"/>
      <c r="AK476" s="443"/>
      <c r="AL476" s="443"/>
      <c r="AM476" s="443"/>
      <c r="AN476" s="443"/>
      <c r="AO476" s="443"/>
      <c r="AP476" s="443"/>
      <c r="AQ476" s="443"/>
      <c r="AR476" s="444"/>
      <c r="AS476" s="147">
        <f t="shared" si="45"/>
        <v>0</v>
      </c>
      <c r="AT476" s="143"/>
      <c r="AU476" s="322"/>
      <c r="AZ476" s="3" t="str">
        <f t="shared" si="46"/>
        <v>-</v>
      </c>
    </row>
    <row r="477" spans="4:52" ht="26.1" customHeight="1" x14ac:dyDescent="0.2">
      <c r="D477" s="467"/>
      <c r="E477" s="468"/>
      <c r="F477" s="468"/>
      <c r="G477" s="468"/>
      <c r="H477" s="469"/>
      <c r="I477" s="486" t="s">
        <v>12</v>
      </c>
      <c r="J477" s="486"/>
      <c r="K477" s="486"/>
      <c r="L477" s="486"/>
      <c r="M477" s="486"/>
      <c r="N477" s="486"/>
      <c r="O477" s="486"/>
      <c r="P477" s="486"/>
      <c r="Q477" s="486"/>
      <c r="R477" s="486"/>
      <c r="S477" s="486"/>
      <c r="T477" s="486"/>
      <c r="U477" s="486"/>
      <c r="V477" s="486"/>
      <c r="W477" s="486"/>
      <c r="X477" s="486"/>
      <c r="Y477" s="442"/>
      <c r="Z477" s="443"/>
      <c r="AA477" s="443"/>
      <c r="AB477" s="443"/>
      <c r="AC477" s="443"/>
      <c r="AD477" s="443"/>
      <c r="AE477" s="443"/>
      <c r="AF477" s="443"/>
      <c r="AG477" s="443"/>
      <c r="AH477" s="443"/>
      <c r="AI477" s="443"/>
      <c r="AJ477" s="443"/>
      <c r="AK477" s="443"/>
      <c r="AL477" s="443"/>
      <c r="AM477" s="443"/>
      <c r="AN477" s="443"/>
      <c r="AO477" s="443"/>
      <c r="AP477" s="443"/>
      <c r="AQ477" s="443"/>
      <c r="AR477" s="444"/>
      <c r="AS477" s="147">
        <f t="shared" si="45"/>
        <v>0</v>
      </c>
      <c r="AT477" s="143"/>
      <c r="AU477" s="322"/>
      <c r="AZ477" s="3" t="str">
        <f t="shared" si="46"/>
        <v>-</v>
      </c>
    </row>
    <row r="478" spans="4:52" ht="26.1" customHeight="1" x14ac:dyDescent="0.2">
      <c r="D478" s="467"/>
      <c r="E478" s="468"/>
      <c r="F478" s="468"/>
      <c r="G478" s="468"/>
      <c r="H478" s="469"/>
      <c r="I478" s="486" t="s">
        <v>734</v>
      </c>
      <c r="J478" s="486"/>
      <c r="K478" s="486"/>
      <c r="L478" s="486"/>
      <c r="M478" s="486"/>
      <c r="N478" s="486"/>
      <c r="O478" s="486"/>
      <c r="P478" s="486"/>
      <c r="Q478" s="486"/>
      <c r="R478" s="486"/>
      <c r="S478" s="486"/>
      <c r="T478" s="486"/>
      <c r="U478" s="486"/>
      <c r="V478" s="486"/>
      <c r="W478" s="486"/>
      <c r="X478" s="486"/>
      <c r="Y478" s="442"/>
      <c r="Z478" s="443"/>
      <c r="AA478" s="443"/>
      <c r="AB478" s="443"/>
      <c r="AC478" s="443"/>
      <c r="AD478" s="443"/>
      <c r="AE478" s="443"/>
      <c r="AF478" s="443"/>
      <c r="AG478" s="443"/>
      <c r="AH478" s="443"/>
      <c r="AI478" s="443"/>
      <c r="AJ478" s="443"/>
      <c r="AK478" s="443"/>
      <c r="AL478" s="443"/>
      <c r="AM478" s="443"/>
      <c r="AN478" s="443"/>
      <c r="AO478" s="443"/>
      <c r="AP478" s="443"/>
      <c r="AQ478" s="443"/>
      <c r="AR478" s="444"/>
      <c r="AS478" s="147">
        <f t="shared" si="45"/>
        <v>0</v>
      </c>
      <c r="AT478" s="143"/>
      <c r="AU478" s="322"/>
      <c r="AZ478" s="3" t="str">
        <f t="shared" si="46"/>
        <v>-</v>
      </c>
    </row>
    <row r="479" spans="4:52" ht="26.1" customHeight="1" x14ac:dyDescent="0.2">
      <c r="D479" s="467"/>
      <c r="E479" s="468"/>
      <c r="F479" s="468"/>
      <c r="G479" s="468"/>
      <c r="H479" s="469"/>
      <c r="I479" s="486" t="s">
        <v>11</v>
      </c>
      <c r="J479" s="486"/>
      <c r="K479" s="486"/>
      <c r="L479" s="486"/>
      <c r="M479" s="486"/>
      <c r="N479" s="486"/>
      <c r="O479" s="486"/>
      <c r="P479" s="486"/>
      <c r="Q479" s="486"/>
      <c r="R479" s="486"/>
      <c r="S479" s="486"/>
      <c r="T479" s="486"/>
      <c r="U479" s="486"/>
      <c r="V479" s="486"/>
      <c r="W479" s="486"/>
      <c r="X479" s="486"/>
      <c r="Y479" s="442"/>
      <c r="Z479" s="443"/>
      <c r="AA479" s="443"/>
      <c r="AB479" s="443"/>
      <c r="AC479" s="443"/>
      <c r="AD479" s="443"/>
      <c r="AE479" s="443"/>
      <c r="AF479" s="443"/>
      <c r="AG479" s="443"/>
      <c r="AH479" s="443"/>
      <c r="AI479" s="443"/>
      <c r="AJ479" s="443"/>
      <c r="AK479" s="443"/>
      <c r="AL479" s="443"/>
      <c r="AM479" s="443"/>
      <c r="AN479" s="443"/>
      <c r="AO479" s="443"/>
      <c r="AP479" s="443"/>
      <c r="AQ479" s="443"/>
      <c r="AR479" s="444"/>
      <c r="AS479" s="147">
        <f t="shared" si="45"/>
        <v>0</v>
      </c>
      <c r="AT479" s="143"/>
      <c r="AU479" s="322"/>
      <c r="AZ479" s="3" t="str">
        <f t="shared" si="46"/>
        <v>-</v>
      </c>
    </row>
    <row r="480" spans="4:52" ht="69.95" customHeight="1" x14ac:dyDescent="0.2">
      <c r="D480" s="467"/>
      <c r="E480" s="468"/>
      <c r="F480" s="468"/>
      <c r="G480" s="468"/>
      <c r="H480" s="469"/>
      <c r="I480" s="459" t="s">
        <v>871</v>
      </c>
      <c r="J480" s="460"/>
      <c r="K480" s="460"/>
      <c r="L480" s="460"/>
      <c r="M480" s="460"/>
      <c r="N480" s="460"/>
      <c r="O480" s="460"/>
      <c r="P480" s="460"/>
      <c r="Q480" s="460"/>
      <c r="R480" s="460"/>
      <c r="S480" s="460"/>
      <c r="T480" s="460"/>
      <c r="U480" s="460"/>
      <c r="V480" s="460"/>
      <c r="W480" s="460"/>
      <c r="X480" s="460"/>
      <c r="Y480" s="460"/>
      <c r="Z480" s="460"/>
      <c r="AA480" s="460"/>
      <c r="AB480" s="460"/>
      <c r="AC480" s="460"/>
      <c r="AD480" s="460"/>
      <c r="AE480" s="460"/>
      <c r="AF480" s="460"/>
      <c r="AG480" s="460"/>
      <c r="AH480" s="460"/>
      <c r="AI480" s="460"/>
      <c r="AJ480" s="460"/>
      <c r="AK480" s="460"/>
      <c r="AL480" s="460"/>
      <c r="AM480" s="460"/>
      <c r="AN480" s="460"/>
      <c r="AO480" s="460"/>
      <c r="AP480" s="460"/>
      <c r="AQ480" s="460"/>
      <c r="AR480" s="461"/>
      <c r="AS480" s="322"/>
      <c r="AT480" s="322"/>
      <c r="AU480" s="322"/>
    </row>
    <row r="481" spans="4:47" ht="14.1" customHeight="1" x14ac:dyDescent="0.2">
      <c r="D481" s="467"/>
      <c r="E481" s="468"/>
      <c r="F481" s="468"/>
      <c r="G481" s="468"/>
      <c r="H481" s="469"/>
      <c r="I481" s="111"/>
      <c r="J481" s="407" t="s">
        <v>132</v>
      </c>
      <c r="K481" s="407"/>
      <c r="L481" s="407"/>
      <c r="M481" s="407"/>
      <c r="N481" s="407"/>
      <c r="O481" s="407"/>
      <c r="P481" s="407"/>
      <c r="Q481" s="407"/>
      <c r="R481" s="410" t="s">
        <v>134</v>
      </c>
      <c r="S481" s="376"/>
      <c r="T481" s="376"/>
      <c r="U481" s="376"/>
      <c r="V481" s="376"/>
      <c r="W481" s="377"/>
      <c r="X481" s="120"/>
      <c r="Y481" s="410" t="s">
        <v>133</v>
      </c>
      <c r="Z481" s="376"/>
      <c r="AA481" s="376"/>
      <c r="AB481" s="376"/>
      <c r="AC481" s="376"/>
      <c r="AD481" s="376"/>
      <c r="AE481" s="376"/>
      <c r="AF481" s="376"/>
      <c r="AG481" s="376"/>
      <c r="AH481" s="376"/>
      <c r="AI481" s="376"/>
      <c r="AJ481" s="376"/>
      <c r="AK481" s="376"/>
      <c r="AL481" s="376"/>
      <c r="AM481" s="376"/>
      <c r="AN481" s="376"/>
      <c r="AO481" s="376"/>
      <c r="AP481" s="376"/>
      <c r="AQ481" s="376"/>
      <c r="AR481" s="377"/>
      <c r="AS481" s="322" t="s">
        <v>815</v>
      </c>
      <c r="AT481" s="322"/>
      <c r="AU481" s="322"/>
    </row>
    <row r="482" spans="4:47" ht="14.1" customHeight="1" x14ac:dyDescent="0.2">
      <c r="D482" s="467"/>
      <c r="E482" s="468"/>
      <c r="F482" s="468"/>
      <c r="G482" s="468"/>
      <c r="H482" s="469"/>
      <c r="I482" s="111" t="s">
        <v>748</v>
      </c>
      <c r="J482" s="408" t="str">
        <f>CONCATENATE('2.'!$D$8,'2.'!$I$8,'2.'!$J$8,"-")</f>
        <v>HAT-14-01-0380-</v>
      </c>
      <c r="K482" s="408"/>
      <c r="L482" s="408"/>
      <c r="M482" s="408"/>
      <c r="N482" s="408"/>
      <c r="O482" s="408"/>
      <c r="P482" s="408"/>
      <c r="Q482" s="408"/>
      <c r="R482" s="428"/>
      <c r="S482" s="429"/>
      <c r="T482" s="429"/>
      <c r="U482" s="429"/>
      <c r="V482" s="429"/>
      <c r="W482" s="473"/>
      <c r="X482" s="109" t="s">
        <v>129</v>
      </c>
      <c r="Y482" s="462"/>
      <c r="Z482" s="462"/>
      <c r="AA482" s="462"/>
      <c r="AB482" s="462"/>
      <c r="AC482" s="462"/>
      <c r="AD482" s="462"/>
      <c r="AE482" s="462"/>
      <c r="AF482" s="462"/>
      <c r="AG482" s="462"/>
      <c r="AH482" s="462"/>
      <c r="AI482" s="462"/>
      <c r="AJ482" s="462"/>
      <c r="AK482" s="462"/>
      <c r="AL482" s="462"/>
      <c r="AM482" s="462"/>
      <c r="AN482" s="462"/>
      <c r="AO482" s="462"/>
      <c r="AP482" s="462"/>
      <c r="AQ482" s="462"/>
      <c r="AR482" s="463"/>
      <c r="AS482" s="147">
        <f>IF(R482&gt;0,1,0)</f>
        <v>0</v>
      </c>
      <c r="AT482" s="321"/>
      <c r="AU482" s="322"/>
    </row>
    <row r="483" spans="4:47" ht="14.1" customHeight="1" x14ac:dyDescent="0.2">
      <c r="D483" s="467"/>
      <c r="E483" s="468"/>
      <c r="F483" s="468"/>
      <c r="G483" s="468"/>
      <c r="H483" s="469"/>
      <c r="I483" s="111" t="s">
        <v>749</v>
      </c>
      <c r="J483" s="408" t="str">
        <f>CONCATENATE('2.'!$D$8,'2.'!$I$8,'2.'!$J$8,"-")</f>
        <v>HAT-14-01-0380-</v>
      </c>
      <c r="K483" s="408"/>
      <c r="L483" s="408"/>
      <c r="M483" s="408"/>
      <c r="N483" s="408"/>
      <c r="O483" s="408"/>
      <c r="P483" s="408"/>
      <c r="Q483" s="408"/>
      <c r="R483" s="428"/>
      <c r="S483" s="429"/>
      <c r="T483" s="429"/>
      <c r="U483" s="429"/>
      <c r="V483" s="429"/>
      <c r="W483" s="473"/>
      <c r="X483" s="109" t="s">
        <v>129</v>
      </c>
      <c r="Y483" s="462"/>
      <c r="Z483" s="462"/>
      <c r="AA483" s="462"/>
      <c r="AB483" s="462"/>
      <c r="AC483" s="462"/>
      <c r="AD483" s="462"/>
      <c r="AE483" s="462"/>
      <c r="AF483" s="462"/>
      <c r="AG483" s="462"/>
      <c r="AH483" s="462"/>
      <c r="AI483" s="462"/>
      <c r="AJ483" s="462"/>
      <c r="AK483" s="462"/>
      <c r="AL483" s="462"/>
      <c r="AM483" s="462"/>
      <c r="AN483" s="462"/>
      <c r="AO483" s="462"/>
      <c r="AP483" s="462"/>
      <c r="AQ483" s="462"/>
      <c r="AR483" s="463"/>
      <c r="AS483" s="147">
        <f t="shared" ref="AS483:AS488" si="47">IF(R483&gt;0,1,0)</f>
        <v>0</v>
      </c>
      <c r="AT483" s="321"/>
      <c r="AU483" s="322"/>
    </row>
    <row r="484" spans="4:47" ht="14.1" customHeight="1" x14ac:dyDescent="0.2">
      <c r="D484" s="467"/>
      <c r="E484" s="468"/>
      <c r="F484" s="468"/>
      <c r="G484" s="468"/>
      <c r="H484" s="469"/>
      <c r="I484" s="111" t="s">
        <v>750</v>
      </c>
      <c r="J484" s="408" t="str">
        <f>CONCATENATE('2.'!$D$8,'2.'!$I$8,'2.'!$J$8,"-")</f>
        <v>HAT-14-01-0380-</v>
      </c>
      <c r="K484" s="408"/>
      <c r="L484" s="408"/>
      <c r="M484" s="408"/>
      <c r="N484" s="408"/>
      <c r="O484" s="408"/>
      <c r="P484" s="408"/>
      <c r="Q484" s="408"/>
      <c r="R484" s="428"/>
      <c r="S484" s="429"/>
      <c r="T484" s="429"/>
      <c r="U484" s="429"/>
      <c r="V484" s="429"/>
      <c r="W484" s="473"/>
      <c r="X484" s="109" t="s">
        <v>129</v>
      </c>
      <c r="Y484" s="462"/>
      <c r="Z484" s="462"/>
      <c r="AA484" s="462"/>
      <c r="AB484" s="462"/>
      <c r="AC484" s="462"/>
      <c r="AD484" s="462"/>
      <c r="AE484" s="462"/>
      <c r="AF484" s="462"/>
      <c r="AG484" s="462"/>
      <c r="AH484" s="462"/>
      <c r="AI484" s="462"/>
      <c r="AJ484" s="462"/>
      <c r="AK484" s="462"/>
      <c r="AL484" s="462"/>
      <c r="AM484" s="462"/>
      <c r="AN484" s="462"/>
      <c r="AO484" s="462"/>
      <c r="AP484" s="462"/>
      <c r="AQ484" s="462"/>
      <c r="AR484" s="463"/>
      <c r="AS484" s="147">
        <f t="shared" si="47"/>
        <v>0</v>
      </c>
      <c r="AT484" s="321"/>
      <c r="AU484" s="322"/>
    </row>
    <row r="485" spans="4:47" ht="14.1" customHeight="1" x14ac:dyDescent="0.2">
      <c r="D485" s="467"/>
      <c r="E485" s="468"/>
      <c r="F485" s="468"/>
      <c r="G485" s="468"/>
      <c r="H485" s="469"/>
      <c r="I485" s="111" t="s">
        <v>751</v>
      </c>
      <c r="J485" s="408" t="str">
        <f>CONCATENATE('2.'!$D$8,'2.'!$I$8,'2.'!$J$8,"-")</f>
        <v>HAT-14-01-0380-</v>
      </c>
      <c r="K485" s="408"/>
      <c r="L485" s="408"/>
      <c r="M485" s="408"/>
      <c r="N485" s="408"/>
      <c r="O485" s="408"/>
      <c r="P485" s="408"/>
      <c r="Q485" s="408"/>
      <c r="R485" s="428"/>
      <c r="S485" s="429"/>
      <c r="T485" s="429"/>
      <c r="U485" s="429"/>
      <c r="V485" s="429"/>
      <c r="W485" s="473"/>
      <c r="X485" s="109" t="s">
        <v>129</v>
      </c>
      <c r="Y485" s="462"/>
      <c r="Z485" s="462"/>
      <c r="AA485" s="462"/>
      <c r="AB485" s="462"/>
      <c r="AC485" s="462"/>
      <c r="AD485" s="462"/>
      <c r="AE485" s="462"/>
      <c r="AF485" s="462"/>
      <c r="AG485" s="462"/>
      <c r="AH485" s="462"/>
      <c r="AI485" s="462"/>
      <c r="AJ485" s="462"/>
      <c r="AK485" s="462"/>
      <c r="AL485" s="462"/>
      <c r="AM485" s="462"/>
      <c r="AN485" s="462"/>
      <c r="AO485" s="462"/>
      <c r="AP485" s="462"/>
      <c r="AQ485" s="462"/>
      <c r="AR485" s="463"/>
      <c r="AS485" s="147">
        <f t="shared" si="47"/>
        <v>0</v>
      </c>
      <c r="AT485" s="321"/>
      <c r="AU485" s="322"/>
    </row>
    <row r="486" spans="4:47" ht="14.1" customHeight="1" x14ac:dyDescent="0.2">
      <c r="D486" s="467"/>
      <c r="E486" s="468"/>
      <c r="F486" s="468"/>
      <c r="G486" s="468"/>
      <c r="H486" s="469"/>
      <c r="I486" s="111" t="s">
        <v>752</v>
      </c>
      <c r="J486" s="408" t="str">
        <f>CONCATENATE('2.'!$D$8,'2.'!$I$8,'2.'!$J$8,"-")</f>
        <v>HAT-14-01-0380-</v>
      </c>
      <c r="K486" s="408"/>
      <c r="L486" s="408"/>
      <c r="M486" s="408"/>
      <c r="N486" s="408"/>
      <c r="O486" s="408"/>
      <c r="P486" s="408"/>
      <c r="Q486" s="408"/>
      <c r="R486" s="428"/>
      <c r="S486" s="429"/>
      <c r="T486" s="429"/>
      <c r="U486" s="429"/>
      <c r="V486" s="429"/>
      <c r="W486" s="473"/>
      <c r="X486" s="109" t="s">
        <v>129</v>
      </c>
      <c r="Y486" s="462"/>
      <c r="Z486" s="462"/>
      <c r="AA486" s="462"/>
      <c r="AB486" s="462"/>
      <c r="AC486" s="462"/>
      <c r="AD486" s="462"/>
      <c r="AE486" s="462"/>
      <c r="AF486" s="462"/>
      <c r="AG486" s="462"/>
      <c r="AH486" s="462"/>
      <c r="AI486" s="462"/>
      <c r="AJ486" s="462"/>
      <c r="AK486" s="462"/>
      <c r="AL486" s="462"/>
      <c r="AM486" s="462"/>
      <c r="AN486" s="462"/>
      <c r="AO486" s="462"/>
      <c r="AP486" s="462"/>
      <c r="AQ486" s="462"/>
      <c r="AR486" s="463"/>
      <c r="AS486" s="147">
        <f t="shared" si="47"/>
        <v>0</v>
      </c>
      <c r="AT486" s="321"/>
      <c r="AU486" s="322"/>
    </row>
    <row r="487" spans="4:47" ht="14.1" customHeight="1" x14ac:dyDescent="0.2">
      <c r="D487" s="467"/>
      <c r="E487" s="468"/>
      <c r="F487" s="468"/>
      <c r="G487" s="468"/>
      <c r="H487" s="469"/>
      <c r="I487" s="111" t="s">
        <v>753</v>
      </c>
      <c r="J487" s="408" t="str">
        <f>CONCATENATE('2.'!$D$8,'2.'!$I$8,'2.'!$J$8,"-")</f>
        <v>HAT-14-01-0380-</v>
      </c>
      <c r="K487" s="408"/>
      <c r="L487" s="408"/>
      <c r="M487" s="408"/>
      <c r="N487" s="408"/>
      <c r="O487" s="408"/>
      <c r="P487" s="408"/>
      <c r="Q487" s="408"/>
      <c r="R487" s="428"/>
      <c r="S487" s="429"/>
      <c r="T487" s="429"/>
      <c r="U487" s="429"/>
      <c r="V487" s="429"/>
      <c r="W487" s="473"/>
      <c r="X487" s="109" t="s">
        <v>129</v>
      </c>
      <c r="Y487" s="462"/>
      <c r="Z487" s="462"/>
      <c r="AA487" s="462"/>
      <c r="AB487" s="462"/>
      <c r="AC487" s="462"/>
      <c r="AD487" s="462"/>
      <c r="AE487" s="462"/>
      <c r="AF487" s="462"/>
      <c r="AG487" s="462"/>
      <c r="AH487" s="462"/>
      <c r="AI487" s="462"/>
      <c r="AJ487" s="462"/>
      <c r="AK487" s="462"/>
      <c r="AL487" s="462"/>
      <c r="AM487" s="462"/>
      <c r="AN487" s="462"/>
      <c r="AO487" s="462"/>
      <c r="AP487" s="462"/>
      <c r="AQ487" s="462"/>
      <c r="AR487" s="463"/>
      <c r="AS487" s="147">
        <f t="shared" si="47"/>
        <v>0</v>
      </c>
      <c r="AT487" s="321"/>
      <c r="AU487" s="322"/>
    </row>
    <row r="488" spans="4:47" ht="14.1" customHeight="1" x14ac:dyDescent="0.2">
      <c r="D488" s="470"/>
      <c r="E488" s="471"/>
      <c r="F488" s="471"/>
      <c r="G488" s="471"/>
      <c r="H488" s="472"/>
      <c r="I488" s="111" t="s">
        <v>754</v>
      </c>
      <c r="J488" s="408" t="str">
        <f>CONCATENATE('2.'!$D$8,'2.'!$I$8,'2.'!$J$8,"-")</f>
        <v>HAT-14-01-0380-</v>
      </c>
      <c r="K488" s="408"/>
      <c r="L488" s="408"/>
      <c r="M488" s="408"/>
      <c r="N488" s="408"/>
      <c r="O488" s="408"/>
      <c r="P488" s="408"/>
      <c r="Q488" s="408"/>
      <c r="R488" s="428"/>
      <c r="S488" s="429"/>
      <c r="T488" s="429"/>
      <c r="U488" s="429"/>
      <c r="V488" s="429"/>
      <c r="W488" s="473"/>
      <c r="X488" s="109" t="s">
        <v>129</v>
      </c>
      <c r="Y488" s="462"/>
      <c r="Z488" s="462"/>
      <c r="AA488" s="462"/>
      <c r="AB488" s="462"/>
      <c r="AC488" s="462"/>
      <c r="AD488" s="462"/>
      <c r="AE488" s="462"/>
      <c r="AF488" s="462"/>
      <c r="AG488" s="462"/>
      <c r="AH488" s="462"/>
      <c r="AI488" s="462"/>
      <c r="AJ488" s="462"/>
      <c r="AK488" s="462"/>
      <c r="AL488" s="462"/>
      <c r="AM488" s="462"/>
      <c r="AN488" s="462"/>
      <c r="AO488" s="462"/>
      <c r="AP488" s="462"/>
      <c r="AQ488" s="462"/>
      <c r="AR488" s="463"/>
      <c r="AS488" s="147">
        <f t="shared" si="47"/>
        <v>0</v>
      </c>
      <c r="AT488" s="321"/>
      <c r="AU488" s="322"/>
    </row>
    <row r="489" spans="4:47" ht="14.1" customHeight="1" x14ac:dyDescent="0.2">
      <c r="D489" s="464" t="s">
        <v>74</v>
      </c>
      <c r="E489" s="465"/>
      <c r="F489" s="465"/>
      <c r="G489" s="465"/>
      <c r="H489" s="466"/>
      <c r="I489" s="487" t="s">
        <v>791</v>
      </c>
      <c r="J489" s="488"/>
      <c r="K489" s="488"/>
      <c r="L489" s="488"/>
      <c r="M489" s="488"/>
      <c r="N489" s="488"/>
      <c r="O489" s="488"/>
      <c r="P489" s="488"/>
      <c r="Q489" s="488"/>
      <c r="R489" s="488"/>
      <c r="S489" s="488"/>
      <c r="T489" s="488"/>
      <c r="U489" s="488"/>
      <c r="V489" s="488"/>
      <c r="W489" s="488"/>
      <c r="X489" s="488"/>
      <c r="Y489" s="488"/>
      <c r="Z489" s="488"/>
      <c r="AA489" s="488"/>
      <c r="AB489" s="488"/>
      <c r="AC489" s="488"/>
      <c r="AD489" s="488"/>
      <c r="AE489" s="488"/>
      <c r="AF489" s="488"/>
      <c r="AG489" s="488"/>
      <c r="AH489" s="488"/>
      <c r="AI489" s="488"/>
      <c r="AJ489" s="488"/>
      <c r="AK489" s="488"/>
      <c r="AL489" s="488"/>
      <c r="AM489" s="488"/>
      <c r="AN489" s="488"/>
      <c r="AO489" s="488"/>
      <c r="AP489" s="488"/>
      <c r="AQ489" s="488"/>
      <c r="AR489" s="489"/>
      <c r="AS489" s="319">
        <f>SUM(AS482:AS488)</f>
        <v>0</v>
      </c>
      <c r="AT489" s="319"/>
      <c r="AU489" s="319"/>
    </row>
    <row r="490" spans="4:47" ht="14.1" customHeight="1" x14ac:dyDescent="0.2">
      <c r="D490" s="467"/>
      <c r="E490" s="468"/>
      <c r="F490" s="468"/>
      <c r="G490" s="468"/>
      <c r="H490" s="469"/>
      <c r="I490" s="442"/>
      <c r="J490" s="443"/>
      <c r="K490" s="443"/>
      <c r="L490" s="443"/>
      <c r="M490" s="443"/>
      <c r="N490" s="443"/>
      <c r="O490" s="443"/>
      <c r="P490" s="443"/>
      <c r="Q490" s="443"/>
      <c r="R490" s="443"/>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4"/>
      <c r="AS490" s="337"/>
      <c r="AT490" s="337"/>
      <c r="AU490" s="337"/>
    </row>
    <row r="491" spans="4:47" ht="14.1" customHeight="1" x14ac:dyDescent="0.2">
      <c r="D491" s="467"/>
      <c r="E491" s="468"/>
      <c r="F491" s="468"/>
      <c r="G491" s="468"/>
      <c r="H491" s="469"/>
      <c r="I491" s="483" t="s">
        <v>792</v>
      </c>
      <c r="J491" s="484"/>
      <c r="K491" s="484"/>
      <c r="L491" s="484"/>
      <c r="M491" s="484"/>
      <c r="N491" s="484"/>
      <c r="O491" s="484"/>
      <c r="P491" s="484"/>
      <c r="Q491" s="484"/>
      <c r="R491" s="484"/>
      <c r="S491" s="484"/>
      <c r="T491" s="484"/>
      <c r="U491" s="484"/>
      <c r="V491" s="484"/>
      <c r="W491" s="484"/>
      <c r="X491" s="484"/>
      <c r="Y491" s="484"/>
      <c r="Z491" s="484"/>
      <c r="AA491" s="484"/>
      <c r="AB491" s="484"/>
      <c r="AC491" s="484"/>
      <c r="AD491" s="484"/>
      <c r="AE491" s="484"/>
      <c r="AF491" s="484"/>
      <c r="AG491" s="484"/>
      <c r="AH491" s="484"/>
      <c r="AI491" s="484"/>
      <c r="AJ491" s="484"/>
      <c r="AK491" s="484"/>
      <c r="AL491" s="484"/>
      <c r="AM491" s="484"/>
      <c r="AN491" s="484"/>
      <c r="AO491" s="484"/>
      <c r="AP491" s="484"/>
      <c r="AQ491" s="484"/>
      <c r="AR491" s="485"/>
      <c r="AS491" s="154"/>
      <c r="AT491" s="154"/>
      <c r="AU491" s="154"/>
    </row>
    <row r="492" spans="4:47" ht="14.1" customHeight="1" x14ac:dyDescent="0.2">
      <c r="D492" s="467"/>
      <c r="E492" s="468"/>
      <c r="F492" s="468"/>
      <c r="G492" s="468"/>
      <c r="H492" s="469"/>
      <c r="I492" s="442"/>
      <c r="J492" s="443"/>
      <c r="K492" s="443"/>
      <c r="L492" s="443"/>
      <c r="M492" s="443"/>
      <c r="N492" s="443"/>
      <c r="O492" s="443"/>
      <c r="P492" s="443"/>
      <c r="Q492" s="443"/>
      <c r="R492" s="443"/>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4"/>
      <c r="AS492" s="337"/>
      <c r="AT492" s="337"/>
      <c r="AU492" s="337"/>
    </row>
    <row r="493" spans="4:47" ht="27.95" customHeight="1" x14ac:dyDescent="0.15">
      <c r="D493" s="467"/>
      <c r="E493" s="468"/>
      <c r="F493" s="468"/>
      <c r="G493" s="468"/>
      <c r="H493" s="469"/>
      <c r="I493" s="483" t="s">
        <v>16</v>
      </c>
      <c r="J493" s="484"/>
      <c r="K493" s="484"/>
      <c r="L493" s="484"/>
      <c r="M493" s="484"/>
      <c r="N493" s="484"/>
      <c r="O493" s="484"/>
      <c r="P493" s="484"/>
      <c r="Q493" s="484"/>
      <c r="R493" s="484"/>
      <c r="S493" s="484"/>
      <c r="T493" s="484"/>
      <c r="U493" s="484"/>
      <c r="V493" s="484"/>
      <c r="W493" s="484"/>
      <c r="X493" s="484"/>
      <c r="Y493" s="484"/>
      <c r="Z493" s="484"/>
      <c r="AA493" s="484"/>
      <c r="AB493" s="484"/>
      <c r="AC493" s="484"/>
      <c r="AD493" s="484"/>
      <c r="AE493" s="484"/>
      <c r="AF493" s="484"/>
      <c r="AG493" s="484"/>
      <c r="AH493" s="484"/>
      <c r="AI493" s="484"/>
      <c r="AJ493" s="484"/>
      <c r="AK493" s="484"/>
      <c r="AL493" s="484"/>
      <c r="AM493" s="484"/>
      <c r="AN493" s="484"/>
      <c r="AO493" s="484"/>
      <c r="AP493" s="484"/>
      <c r="AQ493" s="484"/>
      <c r="AR493" s="485"/>
      <c r="AS493" s="303" t="s">
        <v>815</v>
      </c>
      <c r="AT493" s="303" t="s">
        <v>248</v>
      </c>
      <c r="AU493" s="154"/>
    </row>
    <row r="494" spans="4:47" ht="14.1" customHeight="1" x14ac:dyDescent="0.2">
      <c r="D494" s="467"/>
      <c r="E494" s="468"/>
      <c r="F494" s="468"/>
      <c r="G494" s="468"/>
      <c r="H494" s="469"/>
      <c r="I494" s="490"/>
      <c r="J494" s="491"/>
      <c r="K494" s="491"/>
      <c r="L494" s="491"/>
      <c r="M494" s="491"/>
      <c r="N494" s="491"/>
      <c r="O494" s="491"/>
      <c r="P494" s="491"/>
      <c r="Q494" s="491"/>
      <c r="R494" s="491"/>
      <c r="S494" s="491"/>
      <c r="T494" s="491"/>
      <c r="U494" s="491"/>
      <c r="V494" s="491"/>
      <c r="W494" s="491"/>
      <c r="X494" s="491"/>
      <c r="Y494" s="491"/>
      <c r="Z494" s="491"/>
      <c r="AA494" s="491"/>
      <c r="AB494" s="491"/>
      <c r="AC494" s="491"/>
      <c r="AD494" s="491"/>
      <c r="AE494" s="491"/>
      <c r="AF494" s="491"/>
      <c r="AG494" s="491"/>
      <c r="AH494" s="491"/>
      <c r="AI494" s="491"/>
      <c r="AJ494" s="491"/>
      <c r="AK494" s="491"/>
      <c r="AL494" s="491"/>
      <c r="AM494" s="491"/>
      <c r="AN494" s="491"/>
      <c r="AO494" s="491"/>
      <c r="AP494" s="491"/>
      <c r="AQ494" s="491"/>
      <c r="AR494" s="492"/>
      <c r="AS494" s="518"/>
      <c r="AT494" s="515"/>
      <c r="AU494" s="311"/>
    </row>
    <row r="495" spans="4:47" ht="14.1" customHeight="1" x14ac:dyDescent="0.2">
      <c r="D495" s="467"/>
      <c r="E495" s="468"/>
      <c r="F495" s="468"/>
      <c r="G495" s="468"/>
      <c r="H495" s="469"/>
      <c r="I495" s="493"/>
      <c r="J495" s="494"/>
      <c r="K495" s="494"/>
      <c r="L495" s="494"/>
      <c r="M495" s="494"/>
      <c r="N495" s="494"/>
      <c r="O495" s="494"/>
      <c r="P495" s="494"/>
      <c r="Q495" s="494"/>
      <c r="R495" s="494"/>
      <c r="S495" s="494"/>
      <c r="T495" s="494"/>
      <c r="U495" s="494"/>
      <c r="V495" s="494"/>
      <c r="W495" s="494"/>
      <c r="X495" s="494"/>
      <c r="Y495" s="494"/>
      <c r="Z495" s="494"/>
      <c r="AA495" s="494"/>
      <c r="AB495" s="494"/>
      <c r="AC495" s="494"/>
      <c r="AD495" s="494"/>
      <c r="AE495" s="494"/>
      <c r="AF495" s="494"/>
      <c r="AG495" s="494"/>
      <c r="AH495" s="494"/>
      <c r="AI495" s="494"/>
      <c r="AJ495" s="494"/>
      <c r="AK495" s="494"/>
      <c r="AL495" s="494"/>
      <c r="AM495" s="494"/>
      <c r="AN495" s="494"/>
      <c r="AO495" s="494"/>
      <c r="AP495" s="494"/>
      <c r="AQ495" s="494"/>
      <c r="AR495" s="495"/>
      <c r="AS495" s="518"/>
      <c r="AT495" s="516"/>
      <c r="AU495" s="311"/>
    </row>
    <row r="496" spans="4:47" ht="14.1" customHeight="1" x14ac:dyDescent="0.2">
      <c r="D496" s="467"/>
      <c r="E496" s="468"/>
      <c r="F496" s="468"/>
      <c r="G496" s="468"/>
      <c r="H496" s="469"/>
      <c r="I496" s="493"/>
      <c r="J496" s="494"/>
      <c r="K496" s="494"/>
      <c r="L496" s="494"/>
      <c r="M496" s="494"/>
      <c r="N496" s="494"/>
      <c r="O496" s="494"/>
      <c r="P496" s="494"/>
      <c r="Q496" s="494"/>
      <c r="R496" s="494"/>
      <c r="S496" s="494"/>
      <c r="T496" s="494"/>
      <c r="U496" s="494"/>
      <c r="V496" s="494"/>
      <c r="W496" s="494"/>
      <c r="X496" s="494"/>
      <c r="Y496" s="494"/>
      <c r="Z496" s="494"/>
      <c r="AA496" s="494"/>
      <c r="AB496" s="494"/>
      <c r="AC496" s="494"/>
      <c r="AD496" s="494"/>
      <c r="AE496" s="494"/>
      <c r="AF496" s="494"/>
      <c r="AG496" s="494"/>
      <c r="AH496" s="494"/>
      <c r="AI496" s="494"/>
      <c r="AJ496" s="494"/>
      <c r="AK496" s="494"/>
      <c r="AL496" s="494"/>
      <c r="AM496" s="494"/>
      <c r="AN496" s="494"/>
      <c r="AO496" s="494"/>
      <c r="AP496" s="494"/>
      <c r="AQ496" s="494"/>
      <c r="AR496" s="495"/>
      <c r="AS496" s="518"/>
      <c r="AT496" s="516"/>
      <c r="AU496" s="311"/>
    </row>
    <row r="497" spans="4:52" ht="14.1" customHeight="1" x14ac:dyDescent="0.2">
      <c r="D497" s="467"/>
      <c r="E497" s="468"/>
      <c r="F497" s="468"/>
      <c r="G497" s="468"/>
      <c r="H497" s="469"/>
      <c r="I497" s="493"/>
      <c r="J497" s="494"/>
      <c r="K497" s="494"/>
      <c r="L497" s="494"/>
      <c r="M497" s="494"/>
      <c r="N497" s="494"/>
      <c r="O497" s="494"/>
      <c r="P497" s="494"/>
      <c r="Q497" s="494"/>
      <c r="R497" s="494"/>
      <c r="S497" s="494"/>
      <c r="T497" s="494"/>
      <c r="U497" s="494"/>
      <c r="V497" s="494"/>
      <c r="W497" s="494"/>
      <c r="X497" s="494"/>
      <c r="Y497" s="494"/>
      <c r="Z497" s="494"/>
      <c r="AA497" s="494"/>
      <c r="AB497" s="494"/>
      <c r="AC497" s="494"/>
      <c r="AD497" s="494"/>
      <c r="AE497" s="494"/>
      <c r="AF497" s="494"/>
      <c r="AG497" s="494"/>
      <c r="AH497" s="494"/>
      <c r="AI497" s="494"/>
      <c r="AJ497" s="494"/>
      <c r="AK497" s="494"/>
      <c r="AL497" s="494"/>
      <c r="AM497" s="494"/>
      <c r="AN497" s="494"/>
      <c r="AO497" s="494"/>
      <c r="AP497" s="494"/>
      <c r="AQ497" s="494"/>
      <c r="AR497" s="495"/>
      <c r="AS497" s="518"/>
      <c r="AT497" s="516"/>
      <c r="AU497" s="311"/>
    </row>
    <row r="498" spans="4:52" ht="14.1" customHeight="1" x14ac:dyDescent="0.2">
      <c r="D498" s="467"/>
      <c r="E498" s="468"/>
      <c r="F498" s="468"/>
      <c r="G498" s="468"/>
      <c r="H498" s="469"/>
      <c r="I498" s="493"/>
      <c r="J498" s="494"/>
      <c r="K498" s="494"/>
      <c r="L498" s="494"/>
      <c r="M498" s="494"/>
      <c r="N498" s="494"/>
      <c r="O498" s="494"/>
      <c r="P498" s="494"/>
      <c r="Q498" s="494"/>
      <c r="R498" s="494"/>
      <c r="S498" s="494"/>
      <c r="T498" s="494"/>
      <c r="U498" s="494"/>
      <c r="V498" s="494"/>
      <c r="W498" s="494"/>
      <c r="X498" s="494"/>
      <c r="Y498" s="494"/>
      <c r="Z498" s="494"/>
      <c r="AA498" s="494"/>
      <c r="AB498" s="494"/>
      <c r="AC498" s="494"/>
      <c r="AD498" s="494"/>
      <c r="AE498" s="494"/>
      <c r="AF498" s="494"/>
      <c r="AG498" s="494"/>
      <c r="AH498" s="494"/>
      <c r="AI498" s="494"/>
      <c r="AJ498" s="494"/>
      <c r="AK498" s="494"/>
      <c r="AL498" s="494"/>
      <c r="AM498" s="494"/>
      <c r="AN498" s="494"/>
      <c r="AO498" s="494"/>
      <c r="AP498" s="494"/>
      <c r="AQ498" s="494"/>
      <c r="AR498" s="495"/>
      <c r="AS498" s="518"/>
      <c r="AT498" s="516"/>
      <c r="AU498" s="311"/>
    </row>
    <row r="499" spans="4:52" ht="14.1" customHeight="1" x14ac:dyDescent="0.2">
      <c r="D499" s="467"/>
      <c r="E499" s="468"/>
      <c r="F499" s="468"/>
      <c r="G499" s="468"/>
      <c r="H499" s="469"/>
      <c r="I499" s="493"/>
      <c r="J499" s="494"/>
      <c r="K499" s="494"/>
      <c r="L499" s="494"/>
      <c r="M499" s="494"/>
      <c r="N499" s="494"/>
      <c r="O499" s="494"/>
      <c r="P499" s="494"/>
      <c r="Q499" s="494"/>
      <c r="R499" s="494"/>
      <c r="S499" s="494"/>
      <c r="T499" s="494"/>
      <c r="U499" s="494"/>
      <c r="V499" s="494"/>
      <c r="W499" s="494"/>
      <c r="X499" s="494"/>
      <c r="Y499" s="494"/>
      <c r="Z499" s="494"/>
      <c r="AA499" s="494"/>
      <c r="AB499" s="494"/>
      <c r="AC499" s="494"/>
      <c r="AD499" s="494"/>
      <c r="AE499" s="494"/>
      <c r="AF499" s="494"/>
      <c r="AG499" s="494"/>
      <c r="AH499" s="494"/>
      <c r="AI499" s="494"/>
      <c r="AJ499" s="494"/>
      <c r="AK499" s="494"/>
      <c r="AL499" s="494"/>
      <c r="AM499" s="494"/>
      <c r="AN499" s="494"/>
      <c r="AO499" s="494"/>
      <c r="AP499" s="494"/>
      <c r="AQ499" s="494"/>
      <c r="AR499" s="495"/>
      <c r="AS499" s="518"/>
      <c r="AT499" s="516"/>
      <c r="AU499" s="311"/>
    </row>
    <row r="500" spans="4:52" ht="14.1" customHeight="1" x14ac:dyDescent="0.2">
      <c r="D500" s="467"/>
      <c r="E500" s="468"/>
      <c r="F500" s="468"/>
      <c r="G500" s="468"/>
      <c r="H500" s="469"/>
      <c r="I500" s="496"/>
      <c r="J500" s="497"/>
      <c r="K500" s="497"/>
      <c r="L500" s="497"/>
      <c r="M500" s="497"/>
      <c r="N500" s="497"/>
      <c r="O500" s="497"/>
      <c r="P500" s="497"/>
      <c r="Q500" s="497"/>
      <c r="R500" s="497"/>
      <c r="S500" s="497"/>
      <c r="T500" s="497"/>
      <c r="U500" s="497"/>
      <c r="V500" s="497"/>
      <c r="W500" s="497"/>
      <c r="X500" s="497"/>
      <c r="Y500" s="497"/>
      <c r="Z500" s="497"/>
      <c r="AA500" s="497"/>
      <c r="AB500" s="497"/>
      <c r="AC500" s="497"/>
      <c r="AD500" s="497"/>
      <c r="AE500" s="497"/>
      <c r="AF500" s="497"/>
      <c r="AG500" s="497"/>
      <c r="AH500" s="497"/>
      <c r="AI500" s="497"/>
      <c r="AJ500" s="497"/>
      <c r="AK500" s="497"/>
      <c r="AL500" s="497"/>
      <c r="AM500" s="497"/>
      <c r="AN500" s="497"/>
      <c r="AO500" s="497"/>
      <c r="AP500" s="497"/>
      <c r="AQ500" s="497"/>
      <c r="AR500" s="498"/>
      <c r="AS500" s="518"/>
      <c r="AT500" s="517"/>
      <c r="AU500" s="311"/>
      <c r="AV500" s="140">
        <f>LEN(I494)</f>
        <v>0</v>
      </c>
      <c r="AW500" s="140" t="s">
        <v>64</v>
      </c>
      <c r="AX500" s="141">
        <v>700</v>
      </c>
      <c r="AY500" s="140" t="s">
        <v>63</v>
      </c>
      <c r="AZ500" s="3" t="str">
        <f>IF(AV500&gt;AX500,"FIGYELEM! Tartsa be a megjelölt karakterszámot!","-")</f>
        <v>-</v>
      </c>
    </row>
    <row r="501" spans="4:52" ht="26.1" customHeight="1" x14ac:dyDescent="0.2">
      <c r="D501" s="467"/>
      <c r="E501" s="468"/>
      <c r="F501" s="468"/>
      <c r="G501" s="468"/>
      <c r="H501" s="469"/>
      <c r="I501" s="486" t="s">
        <v>8</v>
      </c>
      <c r="J501" s="499"/>
      <c r="K501" s="499"/>
      <c r="L501" s="499"/>
      <c r="M501" s="499"/>
      <c r="N501" s="499"/>
      <c r="O501" s="499"/>
      <c r="P501" s="499"/>
      <c r="Q501" s="499"/>
      <c r="R501" s="499"/>
      <c r="S501" s="499"/>
      <c r="T501" s="499"/>
      <c r="U501" s="499"/>
      <c r="V501" s="499"/>
      <c r="W501" s="499"/>
      <c r="X501" s="499"/>
      <c r="Y501" s="443"/>
      <c r="Z501" s="500"/>
      <c r="AA501" s="500"/>
      <c r="AB501" s="500"/>
      <c r="AC501" s="500"/>
      <c r="AD501" s="500"/>
      <c r="AE501" s="500"/>
      <c r="AF501" s="500"/>
      <c r="AG501" s="500"/>
      <c r="AH501" s="500"/>
      <c r="AI501" s="500"/>
      <c r="AJ501" s="500"/>
      <c r="AK501" s="500"/>
      <c r="AL501" s="500"/>
      <c r="AM501" s="500"/>
      <c r="AN501" s="500"/>
      <c r="AO501" s="500"/>
      <c r="AP501" s="500"/>
      <c r="AQ501" s="500"/>
      <c r="AR501" s="501"/>
      <c r="AS501" s="147">
        <f t="shared" ref="AS501:AS506" si="48">IF(Y501=BM54,1,0)</f>
        <v>0</v>
      </c>
      <c r="AT501" s="143"/>
      <c r="AU501" s="322"/>
      <c r="AZ501" s="3" t="str">
        <f t="shared" ref="AZ501:AZ506" si="49">IF(Y501=BM54,"FIGYELEM! Fejtse ki A részt vevő diákok tevékenységének bemutatása c. mezőben és csatoljon fényképet a tevékenységről!","-")</f>
        <v>-</v>
      </c>
    </row>
    <row r="502" spans="4:52" ht="26.1" customHeight="1" x14ac:dyDescent="0.2">
      <c r="D502" s="467"/>
      <c r="E502" s="468"/>
      <c r="F502" s="468"/>
      <c r="G502" s="468"/>
      <c r="H502" s="469"/>
      <c r="I502" s="486" t="s">
        <v>9</v>
      </c>
      <c r="J502" s="486"/>
      <c r="K502" s="486"/>
      <c r="L502" s="486"/>
      <c r="M502" s="486"/>
      <c r="N502" s="486"/>
      <c r="O502" s="486"/>
      <c r="P502" s="486"/>
      <c r="Q502" s="486"/>
      <c r="R502" s="486"/>
      <c r="S502" s="486"/>
      <c r="T502" s="486"/>
      <c r="U502" s="486"/>
      <c r="V502" s="486"/>
      <c r="W502" s="486"/>
      <c r="X502" s="486"/>
      <c r="Y502" s="442"/>
      <c r="Z502" s="443"/>
      <c r="AA502" s="443"/>
      <c r="AB502" s="443"/>
      <c r="AC502" s="443"/>
      <c r="AD502" s="443"/>
      <c r="AE502" s="443"/>
      <c r="AF502" s="443"/>
      <c r="AG502" s="443"/>
      <c r="AH502" s="443"/>
      <c r="AI502" s="443"/>
      <c r="AJ502" s="443"/>
      <c r="AK502" s="443"/>
      <c r="AL502" s="443"/>
      <c r="AM502" s="443"/>
      <c r="AN502" s="443"/>
      <c r="AO502" s="443"/>
      <c r="AP502" s="443"/>
      <c r="AQ502" s="443"/>
      <c r="AR502" s="444"/>
      <c r="AS502" s="147">
        <f t="shared" si="48"/>
        <v>0</v>
      </c>
      <c r="AT502" s="143"/>
      <c r="AU502" s="322"/>
      <c r="AZ502" s="3" t="str">
        <f t="shared" si="49"/>
        <v>-</v>
      </c>
    </row>
    <row r="503" spans="4:52" ht="26.1" customHeight="1" x14ac:dyDescent="0.2">
      <c r="D503" s="467"/>
      <c r="E503" s="468"/>
      <c r="F503" s="468"/>
      <c r="G503" s="468"/>
      <c r="H503" s="469"/>
      <c r="I503" s="486" t="s">
        <v>10</v>
      </c>
      <c r="J503" s="486"/>
      <c r="K503" s="486"/>
      <c r="L503" s="486"/>
      <c r="M503" s="486"/>
      <c r="N503" s="486"/>
      <c r="O503" s="486"/>
      <c r="P503" s="486"/>
      <c r="Q503" s="486"/>
      <c r="R503" s="486"/>
      <c r="S503" s="486"/>
      <c r="T503" s="486"/>
      <c r="U503" s="486"/>
      <c r="V503" s="486"/>
      <c r="W503" s="486"/>
      <c r="X503" s="486"/>
      <c r="Y503" s="442"/>
      <c r="Z503" s="443"/>
      <c r="AA503" s="443"/>
      <c r="AB503" s="443"/>
      <c r="AC503" s="443"/>
      <c r="AD503" s="443"/>
      <c r="AE503" s="443"/>
      <c r="AF503" s="443"/>
      <c r="AG503" s="443"/>
      <c r="AH503" s="443"/>
      <c r="AI503" s="443"/>
      <c r="AJ503" s="443"/>
      <c r="AK503" s="443"/>
      <c r="AL503" s="443"/>
      <c r="AM503" s="443"/>
      <c r="AN503" s="443"/>
      <c r="AO503" s="443"/>
      <c r="AP503" s="443"/>
      <c r="AQ503" s="443"/>
      <c r="AR503" s="444"/>
      <c r="AS503" s="147">
        <f t="shared" si="48"/>
        <v>0</v>
      </c>
      <c r="AT503" s="143"/>
      <c r="AU503" s="322"/>
      <c r="AZ503" s="3" t="str">
        <f t="shared" si="49"/>
        <v>-</v>
      </c>
    </row>
    <row r="504" spans="4:52" ht="26.1" customHeight="1" x14ac:dyDescent="0.2">
      <c r="D504" s="467"/>
      <c r="E504" s="468"/>
      <c r="F504" s="468"/>
      <c r="G504" s="468"/>
      <c r="H504" s="469"/>
      <c r="I504" s="486" t="s">
        <v>12</v>
      </c>
      <c r="J504" s="486"/>
      <c r="K504" s="486"/>
      <c r="L504" s="486"/>
      <c r="M504" s="486"/>
      <c r="N504" s="486"/>
      <c r="O504" s="486"/>
      <c r="P504" s="486"/>
      <c r="Q504" s="486"/>
      <c r="R504" s="486"/>
      <c r="S504" s="486"/>
      <c r="T504" s="486"/>
      <c r="U504" s="486"/>
      <c r="V504" s="486"/>
      <c r="W504" s="486"/>
      <c r="X504" s="486"/>
      <c r="Y504" s="442"/>
      <c r="Z504" s="443"/>
      <c r="AA504" s="443"/>
      <c r="AB504" s="443"/>
      <c r="AC504" s="443"/>
      <c r="AD504" s="443"/>
      <c r="AE504" s="443"/>
      <c r="AF504" s="443"/>
      <c r="AG504" s="443"/>
      <c r="AH504" s="443"/>
      <c r="AI504" s="443"/>
      <c r="AJ504" s="443"/>
      <c r="AK504" s="443"/>
      <c r="AL504" s="443"/>
      <c r="AM504" s="443"/>
      <c r="AN504" s="443"/>
      <c r="AO504" s="443"/>
      <c r="AP504" s="443"/>
      <c r="AQ504" s="443"/>
      <c r="AR504" s="444"/>
      <c r="AS504" s="147">
        <f t="shared" si="48"/>
        <v>0</v>
      </c>
      <c r="AT504" s="143"/>
      <c r="AU504" s="322"/>
      <c r="AZ504" s="3" t="str">
        <f t="shared" si="49"/>
        <v>-</v>
      </c>
    </row>
    <row r="505" spans="4:52" ht="26.1" customHeight="1" x14ac:dyDescent="0.2">
      <c r="D505" s="467"/>
      <c r="E505" s="468"/>
      <c r="F505" s="468"/>
      <c r="G505" s="468"/>
      <c r="H505" s="469"/>
      <c r="I505" s="486" t="s">
        <v>734</v>
      </c>
      <c r="J505" s="486"/>
      <c r="K505" s="486"/>
      <c r="L505" s="486"/>
      <c r="M505" s="486"/>
      <c r="N505" s="486"/>
      <c r="O505" s="486"/>
      <c r="P505" s="486"/>
      <c r="Q505" s="486"/>
      <c r="R505" s="486"/>
      <c r="S505" s="486"/>
      <c r="T505" s="486"/>
      <c r="U505" s="486"/>
      <c r="V505" s="486"/>
      <c r="W505" s="486"/>
      <c r="X505" s="486"/>
      <c r="Y505" s="442"/>
      <c r="Z505" s="443"/>
      <c r="AA505" s="443"/>
      <c r="AB505" s="443"/>
      <c r="AC505" s="443"/>
      <c r="AD505" s="443"/>
      <c r="AE505" s="443"/>
      <c r="AF505" s="443"/>
      <c r="AG505" s="443"/>
      <c r="AH505" s="443"/>
      <c r="AI505" s="443"/>
      <c r="AJ505" s="443"/>
      <c r="AK505" s="443"/>
      <c r="AL505" s="443"/>
      <c r="AM505" s="443"/>
      <c r="AN505" s="443"/>
      <c r="AO505" s="443"/>
      <c r="AP505" s="443"/>
      <c r="AQ505" s="443"/>
      <c r="AR505" s="444"/>
      <c r="AS505" s="147">
        <f t="shared" si="48"/>
        <v>0</v>
      </c>
      <c r="AT505" s="143"/>
      <c r="AU505" s="322"/>
      <c r="AZ505" s="3" t="str">
        <f t="shared" si="49"/>
        <v>-</v>
      </c>
    </row>
    <row r="506" spans="4:52" ht="26.1" customHeight="1" x14ac:dyDescent="0.2">
      <c r="D506" s="467"/>
      <c r="E506" s="468"/>
      <c r="F506" s="468"/>
      <c r="G506" s="468"/>
      <c r="H506" s="469"/>
      <c r="I506" s="486" t="s">
        <v>11</v>
      </c>
      <c r="J506" s="486"/>
      <c r="K506" s="486"/>
      <c r="L506" s="486"/>
      <c r="M506" s="486"/>
      <c r="N506" s="486"/>
      <c r="O506" s="486"/>
      <c r="P506" s="486"/>
      <c r="Q506" s="486"/>
      <c r="R506" s="486"/>
      <c r="S506" s="486"/>
      <c r="T506" s="486"/>
      <c r="U506" s="486"/>
      <c r="V506" s="486"/>
      <c r="W506" s="486"/>
      <c r="X506" s="486"/>
      <c r="Y506" s="442"/>
      <c r="Z506" s="443"/>
      <c r="AA506" s="443"/>
      <c r="AB506" s="443"/>
      <c r="AC506" s="443"/>
      <c r="AD506" s="443"/>
      <c r="AE506" s="443"/>
      <c r="AF506" s="443"/>
      <c r="AG506" s="443"/>
      <c r="AH506" s="443"/>
      <c r="AI506" s="443"/>
      <c r="AJ506" s="443"/>
      <c r="AK506" s="443"/>
      <c r="AL506" s="443"/>
      <c r="AM506" s="443"/>
      <c r="AN506" s="443"/>
      <c r="AO506" s="443"/>
      <c r="AP506" s="443"/>
      <c r="AQ506" s="443"/>
      <c r="AR506" s="444"/>
      <c r="AS506" s="147">
        <f t="shared" si="48"/>
        <v>0</v>
      </c>
      <c r="AT506" s="143"/>
      <c r="AU506" s="322"/>
      <c r="AZ506" s="3" t="str">
        <f t="shared" si="49"/>
        <v>-</v>
      </c>
    </row>
    <row r="507" spans="4:52" ht="69.95" customHeight="1" x14ac:dyDescent="0.2">
      <c r="D507" s="467"/>
      <c r="E507" s="468"/>
      <c r="F507" s="468"/>
      <c r="G507" s="468"/>
      <c r="H507" s="469"/>
      <c r="I507" s="459" t="s">
        <v>871</v>
      </c>
      <c r="J507" s="460"/>
      <c r="K507" s="460"/>
      <c r="L507" s="460"/>
      <c r="M507" s="460"/>
      <c r="N507" s="460"/>
      <c r="O507" s="460"/>
      <c r="P507" s="460"/>
      <c r="Q507" s="460"/>
      <c r="R507" s="460"/>
      <c r="S507" s="460"/>
      <c r="T507" s="460"/>
      <c r="U507" s="460"/>
      <c r="V507" s="460"/>
      <c r="W507" s="460"/>
      <c r="X507" s="460"/>
      <c r="Y507" s="460"/>
      <c r="Z507" s="460"/>
      <c r="AA507" s="460"/>
      <c r="AB507" s="460"/>
      <c r="AC507" s="460"/>
      <c r="AD507" s="460"/>
      <c r="AE507" s="460"/>
      <c r="AF507" s="460"/>
      <c r="AG507" s="460"/>
      <c r="AH507" s="460"/>
      <c r="AI507" s="460"/>
      <c r="AJ507" s="460"/>
      <c r="AK507" s="460"/>
      <c r="AL507" s="460"/>
      <c r="AM507" s="460"/>
      <c r="AN507" s="460"/>
      <c r="AO507" s="460"/>
      <c r="AP507" s="460"/>
      <c r="AQ507" s="460"/>
      <c r="AR507" s="461"/>
      <c r="AS507" s="322"/>
      <c r="AT507" s="322"/>
      <c r="AU507" s="322"/>
    </row>
    <row r="508" spans="4:52" ht="14.1" customHeight="1" x14ac:dyDescent="0.2">
      <c r="D508" s="467"/>
      <c r="E508" s="468"/>
      <c r="F508" s="468"/>
      <c r="G508" s="468"/>
      <c r="H508" s="469"/>
      <c r="I508" s="111"/>
      <c r="J508" s="407" t="s">
        <v>132</v>
      </c>
      <c r="K508" s="407"/>
      <c r="L508" s="407"/>
      <c r="M508" s="407"/>
      <c r="N508" s="407"/>
      <c r="O508" s="407"/>
      <c r="P508" s="407"/>
      <c r="Q508" s="407"/>
      <c r="R508" s="410" t="s">
        <v>134</v>
      </c>
      <c r="S508" s="376"/>
      <c r="T508" s="376"/>
      <c r="U508" s="376"/>
      <c r="V508" s="376"/>
      <c r="W508" s="377"/>
      <c r="X508" s="120"/>
      <c r="Y508" s="410" t="s">
        <v>133</v>
      </c>
      <c r="Z508" s="376"/>
      <c r="AA508" s="376"/>
      <c r="AB508" s="376"/>
      <c r="AC508" s="376"/>
      <c r="AD508" s="376"/>
      <c r="AE508" s="376"/>
      <c r="AF508" s="376"/>
      <c r="AG508" s="376"/>
      <c r="AH508" s="376"/>
      <c r="AI508" s="376"/>
      <c r="AJ508" s="376"/>
      <c r="AK508" s="376"/>
      <c r="AL508" s="376"/>
      <c r="AM508" s="376"/>
      <c r="AN508" s="376"/>
      <c r="AO508" s="376"/>
      <c r="AP508" s="376"/>
      <c r="AQ508" s="376"/>
      <c r="AR508" s="377"/>
      <c r="AS508" s="322" t="s">
        <v>815</v>
      </c>
      <c r="AT508" s="322"/>
      <c r="AU508" s="322"/>
    </row>
    <row r="509" spans="4:52" ht="14.1" customHeight="1" x14ac:dyDescent="0.2">
      <c r="D509" s="467"/>
      <c r="E509" s="468"/>
      <c r="F509" s="468"/>
      <c r="G509" s="468"/>
      <c r="H509" s="469"/>
      <c r="I509" s="111" t="s">
        <v>748</v>
      </c>
      <c r="J509" s="408" t="str">
        <f>CONCATENATE('2.'!$D$8,'2.'!$I$8,'2.'!$J$8,"-")</f>
        <v>HAT-14-01-0380-</v>
      </c>
      <c r="K509" s="408"/>
      <c r="L509" s="408"/>
      <c r="M509" s="408"/>
      <c r="N509" s="408"/>
      <c r="O509" s="408"/>
      <c r="P509" s="408"/>
      <c r="Q509" s="408"/>
      <c r="R509" s="428"/>
      <c r="S509" s="429"/>
      <c r="T509" s="429"/>
      <c r="U509" s="429"/>
      <c r="V509" s="429"/>
      <c r="W509" s="473"/>
      <c r="X509" s="109" t="s">
        <v>129</v>
      </c>
      <c r="Y509" s="462"/>
      <c r="Z509" s="462"/>
      <c r="AA509" s="462"/>
      <c r="AB509" s="462"/>
      <c r="AC509" s="462"/>
      <c r="AD509" s="462"/>
      <c r="AE509" s="462"/>
      <c r="AF509" s="462"/>
      <c r="AG509" s="462"/>
      <c r="AH509" s="462"/>
      <c r="AI509" s="462"/>
      <c r="AJ509" s="462"/>
      <c r="AK509" s="462"/>
      <c r="AL509" s="462"/>
      <c r="AM509" s="462"/>
      <c r="AN509" s="462"/>
      <c r="AO509" s="462"/>
      <c r="AP509" s="462"/>
      <c r="AQ509" s="462"/>
      <c r="AR509" s="463"/>
      <c r="AS509" s="147">
        <f>IF(R509&gt;0,1,0)</f>
        <v>0</v>
      </c>
      <c r="AT509" s="321"/>
      <c r="AU509" s="322"/>
    </row>
    <row r="510" spans="4:52" ht="14.1" customHeight="1" x14ac:dyDescent="0.2">
      <c r="D510" s="467"/>
      <c r="E510" s="468"/>
      <c r="F510" s="468"/>
      <c r="G510" s="468"/>
      <c r="H510" s="469"/>
      <c r="I510" s="111" t="s">
        <v>749</v>
      </c>
      <c r="J510" s="408" t="str">
        <f>CONCATENATE('2.'!$D$8,'2.'!$I$8,'2.'!$J$8,"-")</f>
        <v>HAT-14-01-0380-</v>
      </c>
      <c r="K510" s="408"/>
      <c r="L510" s="408"/>
      <c r="M510" s="408"/>
      <c r="N510" s="408"/>
      <c r="O510" s="408"/>
      <c r="P510" s="408"/>
      <c r="Q510" s="408"/>
      <c r="R510" s="428"/>
      <c r="S510" s="429"/>
      <c r="T510" s="429"/>
      <c r="U510" s="429"/>
      <c r="V510" s="429"/>
      <c r="W510" s="473"/>
      <c r="X510" s="109" t="s">
        <v>129</v>
      </c>
      <c r="Y510" s="462"/>
      <c r="Z510" s="462"/>
      <c r="AA510" s="462"/>
      <c r="AB510" s="462"/>
      <c r="AC510" s="462"/>
      <c r="AD510" s="462"/>
      <c r="AE510" s="462"/>
      <c r="AF510" s="462"/>
      <c r="AG510" s="462"/>
      <c r="AH510" s="462"/>
      <c r="AI510" s="462"/>
      <c r="AJ510" s="462"/>
      <c r="AK510" s="462"/>
      <c r="AL510" s="462"/>
      <c r="AM510" s="462"/>
      <c r="AN510" s="462"/>
      <c r="AO510" s="462"/>
      <c r="AP510" s="462"/>
      <c r="AQ510" s="462"/>
      <c r="AR510" s="463"/>
      <c r="AS510" s="147">
        <f t="shared" ref="AS510:AS515" si="50">IF(R510&gt;0,1,0)</f>
        <v>0</v>
      </c>
      <c r="AT510" s="321"/>
      <c r="AU510" s="322"/>
    </row>
    <row r="511" spans="4:52" ht="14.1" customHeight="1" x14ac:dyDescent="0.2">
      <c r="D511" s="467"/>
      <c r="E511" s="468"/>
      <c r="F511" s="468"/>
      <c r="G511" s="468"/>
      <c r="H511" s="469"/>
      <c r="I511" s="111" t="s">
        <v>750</v>
      </c>
      <c r="J511" s="408" t="str">
        <f>CONCATENATE('2.'!$D$8,'2.'!$I$8,'2.'!$J$8,"-")</f>
        <v>HAT-14-01-0380-</v>
      </c>
      <c r="K511" s="408"/>
      <c r="L511" s="408"/>
      <c r="M511" s="408"/>
      <c r="N511" s="408"/>
      <c r="O511" s="408"/>
      <c r="P511" s="408"/>
      <c r="Q511" s="408"/>
      <c r="R511" s="428"/>
      <c r="S511" s="429"/>
      <c r="T511" s="429"/>
      <c r="U511" s="429"/>
      <c r="V511" s="429"/>
      <c r="W511" s="473"/>
      <c r="X511" s="109" t="s">
        <v>129</v>
      </c>
      <c r="Y511" s="462"/>
      <c r="Z511" s="462"/>
      <c r="AA511" s="462"/>
      <c r="AB511" s="462"/>
      <c r="AC511" s="462"/>
      <c r="AD511" s="462"/>
      <c r="AE511" s="462"/>
      <c r="AF511" s="462"/>
      <c r="AG511" s="462"/>
      <c r="AH511" s="462"/>
      <c r="AI511" s="462"/>
      <c r="AJ511" s="462"/>
      <c r="AK511" s="462"/>
      <c r="AL511" s="462"/>
      <c r="AM511" s="462"/>
      <c r="AN511" s="462"/>
      <c r="AO511" s="462"/>
      <c r="AP511" s="462"/>
      <c r="AQ511" s="462"/>
      <c r="AR511" s="463"/>
      <c r="AS511" s="147">
        <f t="shared" si="50"/>
        <v>0</v>
      </c>
      <c r="AT511" s="321"/>
      <c r="AU511" s="322"/>
    </row>
    <row r="512" spans="4:52" ht="14.1" customHeight="1" x14ac:dyDescent="0.2">
      <c r="D512" s="467"/>
      <c r="E512" s="468"/>
      <c r="F512" s="468"/>
      <c r="G512" s="468"/>
      <c r="H512" s="469"/>
      <c r="I512" s="111" t="s">
        <v>751</v>
      </c>
      <c r="J512" s="408" t="str">
        <f>CONCATENATE('2.'!$D$8,'2.'!$I$8,'2.'!$J$8,"-")</f>
        <v>HAT-14-01-0380-</v>
      </c>
      <c r="K512" s="408"/>
      <c r="L512" s="408"/>
      <c r="M512" s="408"/>
      <c r="N512" s="408"/>
      <c r="O512" s="408"/>
      <c r="P512" s="408"/>
      <c r="Q512" s="408"/>
      <c r="R512" s="428"/>
      <c r="S512" s="429"/>
      <c r="T512" s="429"/>
      <c r="U512" s="429"/>
      <c r="V512" s="429"/>
      <c r="W512" s="473"/>
      <c r="X512" s="109" t="s">
        <v>129</v>
      </c>
      <c r="Y512" s="462"/>
      <c r="Z512" s="462"/>
      <c r="AA512" s="462"/>
      <c r="AB512" s="462"/>
      <c r="AC512" s="462"/>
      <c r="AD512" s="462"/>
      <c r="AE512" s="462"/>
      <c r="AF512" s="462"/>
      <c r="AG512" s="462"/>
      <c r="AH512" s="462"/>
      <c r="AI512" s="462"/>
      <c r="AJ512" s="462"/>
      <c r="AK512" s="462"/>
      <c r="AL512" s="462"/>
      <c r="AM512" s="462"/>
      <c r="AN512" s="462"/>
      <c r="AO512" s="462"/>
      <c r="AP512" s="462"/>
      <c r="AQ512" s="462"/>
      <c r="AR512" s="463"/>
      <c r="AS512" s="147">
        <f t="shared" si="50"/>
        <v>0</v>
      </c>
      <c r="AT512" s="321"/>
      <c r="AU512" s="322"/>
    </row>
    <row r="513" spans="4:52" ht="14.1" customHeight="1" x14ac:dyDescent="0.2">
      <c r="D513" s="467"/>
      <c r="E513" s="468"/>
      <c r="F513" s="468"/>
      <c r="G513" s="468"/>
      <c r="H513" s="469"/>
      <c r="I513" s="111" t="s">
        <v>752</v>
      </c>
      <c r="J513" s="408" t="str">
        <f>CONCATENATE('2.'!$D$8,'2.'!$I$8,'2.'!$J$8,"-")</f>
        <v>HAT-14-01-0380-</v>
      </c>
      <c r="K513" s="408"/>
      <c r="L513" s="408"/>
      <c r="M513" s="408"/>
      <c r="N513" s="408"/>
      <c r="O513" s="408"/>
      <c r="P513" s="408"/>
      <c r="Q513" s="408"/>
      <c r="R513" s="428"/>
      <c r="S513" s="429"/>
      <c r="T513" s="429"/>
      <c r="U513" s="429"/>
      <c r="V513" s="429"/>
      <c r="W513" s="473"/>
      <c r="X513" s="109" t="s">
        <v>129</v>
      </c>
      <c r="Y513" s="462"/>
      <c r="Z513" s="462"/>
      <c r="AA513" s="462"/>
      <c r="AB513" s="462"/>
      <c r="AC513" s="462"/>
      <c r="AD513" s="462"/>
      <c r="AE513" s="462"/>
      <c r="AF513" s="462"/>
      <c r="AG513" s="462"/>
      <c r="AH513" s="462"/>
      <c r="AI513" s="462"/>
      <c r="AJ513" s="462"/>
      <c r="AK513" s="462"/>
      <c r="AL513" s="462"/>
      <c r="AM513" s="462"/>
      <c r="AN513" s="462"/>
      <c r="AO513" s="462"/>
      <c r="AP513" s="462"/>
      <c r="AQ513" s="462"/>
      <c r="AR513" s="463"/>
      <c r="AS513" s="147">
        <f t="shared" si="50"/>
        <v>0</v>
      </c>
      <c r="AT513" s="321"/>
      <c r="AU513" s="322"/>
    </row>
    <row r="514" spans="4:52" ht="14.1" customHeight="1" x14ac:dyDescent="0.2">
      <c r="D514" s="467"/>
      <c r="E514" s="468"/>
      <c r="F514" s="468"/>
      <c r="G514" s="468"/>
      <c r="H514" s="469"/>
      <c r="I514" s="111" t="s">
        <v>753</v>
      </c>
      <c r="J514" s="408" t="str">
        <f>CONCATENATE('2.'!$D$8,'2.'!$I$8,'2.'!$J$8,"-")</f>
        <v>HAT-14-01-0380-</v>
      </c>
      <c r="K514" s="408"/>
      <c r="L514" s="408"/>
      <c r="M514" s="408"/>
      <c r="N514" s="408"/>
      <c r="O514" s="408"/>
      <c r="P514" s="408"/>
      <c r="Q514" s="408"/>
      <c r="R514" s="428"/>
      <c r="S514" s="429"/>
      <c r="T514" s="429"/>
      <c r="U514" s="429"/>
      <c r="V514" s="429"/>
      <c r="W514" s="473"/>
      <c r="X514" s="109" t="s">
        <v>129</v>
      </c>
      <c r="Y514" s="462"/>
      <c r="Z514" s="462"/>
      <c r="AA514" s="462"/>
      <c r="AB514" s="462"/>
      <c r="AC514" s="462"/>
      <c r="AD514" s="462"/>
      <c r="AE514" s="462"/>
      <c r="AF514" s="462"/>
      <c r="AG514" s="462"/>
      <c r="AH514" s="462"/>
      <c r="AI514" s="462"/>
      <c r="AJ514" s="462"/>
      <c r="AK514" s="462"/>
      <c r="AL514" s="462"/>
      <c r="AM514" s="462"/>
      <c r="AN514" s="462"/>
      <c r="AO514" s="462"/>
      <c r="AP514" s="462"/>
      <c r="AQ514" s="462"/>
      <c r="AR514" s="463"/>
      <c r="AS514" s="147">
        <f t="shared" si="50"/>
        <v>0</v>
      </c>
      <c r="AT514" s="321"/>
      <c r="AU514" s="322"/>
    </row>
    <row r="515" spans="4:52" ht="14.1" customHeight="1" x14ac:dyDescent="0.2">
      <c r="D515" s="470"/>
      <c r="E515" s="471"/>
      <c r="F515" s="471"/>
      <c r="G515" s="471"/>
      <c r="H515" s="472"/>
      <c r="I515" s="111" t="s">
        <v>754</v>
      </c>
      <c r="J515" s="408" t="str">
        <f>CONCATENATE('2.'!$D$8,'2.'!$I$8,'2.'!$J$8,"-")</f>
        <v>HAT-14-01-0380-</v>
      </c>
      <c r="K515" s="408"/>
      <c r="L515" s="408"/>
      <c r="M515" s="408"/>
      <c r="N515" s="408"/>
      <c r="O515" s="408"/>
      <c r="P515" s="408"/>
      <c r="Q515" s="408"/>
      <c r="R515" s="428"/>
      <c r="S515" s="429"/>
      <c r="T515" s="429"/>
      <c r="U515" s="429"/>
      <c r="V515" s="429"/>
      <c r="W515" s="473"/>
      <c r="X515" s="109" t="s">
        <v>129</v>
      </c>
      <c r="Y515" s="462"/>
      <c r="Z515" s="462"/>
      <c r="AA515" s="462"/>
      <c r="AB515" s="462"/>
      <c r="AC515" s="462"/>
      <c r="AD515" s="462"/>
      <c r="AE515" s="462"/>
      <c r="AF515" s="462"/>
      <c r="AG515" s="462"/>
      <c r="AH515" s="462"/>
      <c r="AI515" s="462"/>
      <c r="AJ515" s="462"/>
      <c r="AK515" s="462"/>
      <c r="AL515" s="462"/>
      <c r="AM515" s="462"/>
      <c r="AN515" s="462"/>
      <c r="AO515" s="462"/>
      <c r="AP515" s="462"/>
      <c r="AQ515" s="462"/>
      <c r="AR515" s="463"/>
      <c r="AS515" s="147">
        <f t="shared" si="50"/>
        <v>0</v>
      </c>
      <c r="AT515" s="321"/>
      <c r="AU515" s="322"/>
    </row>
    <row r="516" spans="4:52" ht="14.1" customHeight="1" x14ac:dyDescent="0.2">
      <c r="D516" s="464" t="s">
        <v>75</v>
      </c>
      <c r="E516" s="465"/>
      <c r="F516" s="465"/>
      <c r="G516" s="465"/>
      <c r="H516" s="466"/>
      <c r="I516" s="487" t="s">
        <v>791</v>
      </c>
      <c r="J516" s="488"/>
      <c r="K516" s="488"/>
      <c r="L516" s="488"/>
      <c r="M516" s="488"/>
      <c r="N516" s="488"/>
      <c r="O516" s="488"/>
      <c r="P516" s="488"/>
      <c r="Q516" s="488"/>
      <c r="R516" s="488"/>
      <c r="S516" s="488"/>
      <c r="T516" s="488"/>
      <c r="U516" s="488"/>
      <c r="V516" s="488"/>
      <c r="W516" s="488"/>
      <c r="X516" s="488"/>
      <c r="Y516" s="488"/>
      <c r="Z516" s="488"/>
      <c r="AA516" s="488"/>
      <c r="AB516" s="488"/>
      <c r="AC516" s="488"/>
      <c r="AD516" s="488"/>
      <c r="AE516" s="488"/>
      <c r="AF516" s="488"/>
      <c r="AG516" s="488"/>
      <c r="AH516" s="488"/>
      <c r="AI516" s="488"/>
      <c r="AJ516" s="488"/>
      <c r="AK516" s="488"/>
      <c r="AL516" s="488"/>
      <c r="AM516" s="488"/>
      <c r="AN516" s="488"/>
      <c r="AO516" s="488"/>
      <c r="AP516" s="488"/>
      <c r="AQ516" s="488"/>
      <c r="AR516" s="489"/>
      <c r="AS516" s="319">
        <f>SUM(AS509:AS515)</f>
        <v>0</v>
      </c>
      <c r="AT516" s="319"/>
      <c r="AU516" s="319"/>
    </row>
    <row r="517" spans="4:52" ht="14.1" customHeight="1" x14ac:dyDescent="0.2">
      <c r="D517" s="467"/>
      <c r="E517" s="468"/>
      <c r="F517" s="468"/>
      <c r="G517" s="468"/>
      <c r="H517" s="469"/>
      <c r="I517" s="442"/>
      <c r="J517" s="443"/>
      <c r="K517" s="443"/>
      <c r="L517" s="443"/>
      <c r="M517" s="443"/>
      <c r="N517" s="443"/>
      <c r="O517" s="443"/>
      <c r="P517" s="443"/>
      <c r="Q517" s="443"/>
      <c r="R517" s="443"/>
      <c r="S517" s="443"/>
      <c r="T517" s="443"/>
      <c r="U517" s="443"/>
      <c r="V517" s="443"/>
      <c r="W517" s="443"/>
      <c r="X517" s="443"/>
      <c r="Y517" s="443"/>
      <c r="Z517" s="443"/>
      <c r="AA517" s="443"/>
      <c r="AB517" s="443"/>
      <c r="AC517" s="443"/>
      <c r="AD517" s="443"/>
      <c r="AE517" s="443"/>
      <c r="AF517" s="443"/>
      <c r="AG517" s="443"/>
      <c r="AH517" s="443"/>
      <c r="AI517" s="443"/>
      <c r="AJ517" s="443"/>
      <c r="AK517" s="443"/>
      <c r="AL517" s="443"/>
      <c r="AM517" s="443"/>
      <c r="AN517" s="443"/>
      <c r="AO517" s="443"/>
      <c r="AP517" s="443"/>
      <c r="AQ517" s="443"/>
      <c r="AR517" s="444"/>
      <c r="AS517" s="337"/>
      <c r="AT517" s="337"/>
      <c r="AU517" s="337"/>
    </row>
    <row r="518" spans="4:52" ht="14.1" customHeight="1" x14ac:dyDescent="0.2">
      <c r="D518" s="467"/>
      <c r="E518" s="468"/>
      <c r="F518" s="468"/>
      <c r="G518" s="468"/>
      <c r="H518" s="469"/>
      <c r="I518" s="483" t="s">
        <v>792</v>
      </c>
      <c r="J518" s="484"/>
      <c r="K518" s="484"/>
      <c r="L518" s="484"/>
      <c r="M518" s="484"/>
      <c r="N518" s="484"/>
      <c r="O518" s="484"/>
      <c r="P518" s="484"/>
      <c r="Q518" s="484"/>
      <c r="R518" s="484"/>
      <c r="S518" s="484"/>
      <c r="T518" s="484"/>
      <c r="U518" s="484"/>
      <c r="V518" s="484"/>
      <c r="W518" s="484"/>
      <c r="X518" s="484"/>
      <c r="Y518" s="484"/>
      <c r="Z518" s="484"/>
      <c r="AA518" s="484"/>
      <c r="AB518" s="484"/>
      <c r="AC518" s="484"/>
      <c r="AD518" s="484"/>
      <c r="AE518" s="484"/>
      <c r="AF518" s="484"/>
      <c r="AG518" s="484"/>
      <c r="AH518" s="484"/>
      <c r="AI518" s="484"/>
      <c r="AJ518" s="484"/>
      <c r="AK518" s="484"/>
      <c r="AL518" s="484"/>
      <c r="AM518" s="484"/>
      <c r="AN518" s="484"/>
      <c r="AO518" s="484"/>
      <c r="AP518" s="484"/>
      <c r="AQ518" s="484"/>
      <c r="AR518" s="485"/>
      <c r="AS518" s="154"/>
      <c r="AT518" s="154"/>
      <c r="AU518" s="154"/>
    </row>
    <row r="519" spans="4:52" ht="14.1" customHeight="1" x14ac:dyDescent="0.2">
      <c r="D519" s="467"/>
      <c r="E519" s="468"/>
      <c r="F519" s="468"/>
      <c r="G519" s="468"/>
      <c r="H519" s="469"/>
      <c r="I519" s="442"/>
      <c r="J519" s="443"/>
      <c r="K519" s="443"/>
      <c r="L519" s="443"/>
      <c r="M519" s="443"/>
      <c r="N519" s="443"/>
      <c r="O519" s="443"/>
      <c r="P519" s="443"/>
      <c r="Q519" s="443"/>
      <c r="R519" s="443"/>
      <c r="S519" s="443"/>
      <c r="T519" s="443"/>
      <c r="U519" s="443"/>
      <c r="V519" s="443"/>
      <c r="W519" s="443"/>
      <c r="X519" s="443"/>
      <c r="Y519" s="443"/>
      <c r="Z519" s="443"/>
      <c r="AA519" s="443"/>
      <c r="AB519" s="443"/>
      <c r="AC519" s="443"/>
      <c r="AD519" s="443"/>
      <c r="AE519" s="443"/>
      <c r="AF519" s="443"/>
      <c r="AG519" s="443"/>
      <c r="AH519" s="443"/>
      <c r="AI519" s="443"/>
      <c r="AJ519" s="443"/>
      <c r="AK519" s="443"/>
      <c r="AL519" s="443"/>
      <c r="AM519" s="443"/>
      <c r="AN519" s="443"/>
      <c r="AO519" s="443"/>
      <c r="AP519" s="443"/>
      <c r="AQ519" s="443"/>
      <c r="AR519" s="444"/>
      <c r="AS519" s="337"/>
      <c r="AT519" s="337"/>
      <c r="AU519" s="337"/>
    </row>
    <row r="520" spans="4:52" ht="27.95" customHeight="1" x14ac:dyDescent="0.15">
      <c r="D520" s="467"/>
      <c r="E520" s="468"/>
      <c r="F520" s="468"/>
      <c r="G520" s="468"/>
      <c r="H520" s="469"/>
      <c r="I520" s="486" t="s">
        <v>16</v>
      </c>
      <c r="J520" s="486"/>
      <c r="K520" s="486"/>
      <c r="L520" s="486"/>
      <c r="M520" s="486"/>
      <c r="N520" s="486"/>
      <c r="O520" s="486"/>
      <c r="P520" s="486"/>
      <c r="Q520" s="486"/>
      <c r="R520" s="486"/>
      <c r="S520" s="486"/>
      <c r="T520" s="486"/>
      <c r="U520" s="486"/>
      <c r="V520" s="486"/>
      <c r="W520" s="486"/>
      <c r="X520" s="486"/>
      <c r="Y520" s="486"/>
      <c r="Z520" s="486"/>
      <c r="AA520" s="486"/>
      <c r="AB520" s="486"/>
      <c r="AC520" s="486"/>
      <c r="AD520" s="486"/>
      <c r="AE520" s="486"/>
      <c r="AF520" s="486"/>
      <c r="AG520" s="486"/>
      <c r="AH520" s="486"/>
      <c r="AI520" s="486"/>
      <c r="AJ520" s="486"/>
      <c r="AK520" s="486"/>
      <c r="AL520" s="486"/>
      <c r="AM520" s="486"/>
      <c r="AN520" s="486"/>
      <c r="AO520" s="486"/>
      <c r="AP520" s="486"/>
      <c r="AQ520" s="486"/>
      <c r="AR520" s="486"/>
      <c r="AS520" s="303" t="s">
        <v>815</v>
      </c>
      <c r="AT520" s="303" t="s">
        <v>248</v>
      </c>
      <c r="AU520" s="154"/>
    </row>
    <row r="521" spans="4:52" ht="14.1" customHeight="1" x14ac:dyDescent="0.2">
      <c r="D521" s="467"/>
      <c r="E521" s="468"/>
      <c r="F521" s="468"/>
      <c r="G521" s="468"/>
      <c r="H521" s="469"/>
      <c r="I521" s="490"/>
      <c r="J521" s="491"/>
      <c r="K521" s="491"/>
      <c r="L521" s="491"/>
      <c r="M521" s="491"/>
      <c r="N521" s="491"/>
      <c r="O521" s="491"/>
      <c r="P521" s="491"/>
      <c r="Q521" s="491"/>
      <c r="R521" s="491"/>
      <c r="S521" s="491"/>
      <c r="T521" s="491"/>
      <c r="U521" s="491"/>
      <c r="V521" s="491"/>
      <c r="W521" s="491"/>
      <c r="X521" s="491"/>
      <c r="Y521" s="491"/>
      <c r="Z521" s="491"/>
      <c r="AA521" s="491"/>
      <c r="AB521" s="491"/>
      <c r="AC521" s="491"/>
      <c r="AD521" s="491"/>
      <c r="AE521" s="491"/>
      <c r="AF521" s="491"/>
      <c r="AG521" s="491"/>
      <c r="AH521" s="491"/>
      <c r="AI521" s="491"/>
      <c r="AJ521" s="491"/>
      <c r="AK521" s="491"/>
      <c r="AL521" s="491"/>
      <c r="AM521" s="491"/>
      <c r="AN521" s="491"/>
      <c r="AO521" s="491"/>
      <c r="AP521" s="491"/>
      <c r="AQ521" s="491"/>
      <c r="AR521" s="492"/>
      <c r="AS521" s="518"/>
      <c r="AT521" s="515"/>
      <c r="AU521" s="311"/>
    </row>
    <row r="522" spans="4:52" ht="14.1" customHeight="1" x14ac:dyDescent="0.2">
      <c r="D522" s="467"/>
      <c r="E522" s="468"/>
      <c r="F522" s="468"/>
      <c r="G522" s="468"/>
      <c r="H522" s="469"/>
      <c r="I522" s="493"/>
      <c r="J522" s="494"/>
      <c r="K522" s="494"/>
      <c r="L522" s="494"/>
      <c r="M522" s="494"/>
      <c r="N522" s="494"/>
      <c r="O522" s="494"/>
      <c r="P522" s="494"/>
      <c r="Q522" s="494"/>
      <c r="R522" s="494"/>
      <c r="S522" s="494"/>
      <c r="T522" s="494"/>
      <c r="U522" s="494"/>
      <c r="V522" s="494"/>
      <c r="W522" s="494"/>
      <c r="X522" s="494"/>
      <c r="Y522" s="494"/>
      <c r="Z522" s="494"/>
      <c r="AA522" s="494"/>
      <c r="AB522" s="494"/>
      <c r="AC522" s="494"/>
      <c r="AD522" s="494"/>
      <c r="AE522" s="494"/>
      <c r="AF522" s="494"/>
      <c r="AG522" s="494"/>
      <c r="AH522" s="494"/>
      <c r="AI522" s="494"/>
      <c r="AJ522" s="494"/>
      <c r="AK522" s="494"/>
      <c r="AL522" s="494"/>
      <c r="AM522" s="494"/>
      <c r="AN522" s="494"/>
      <c r="AO522" s="494"/>
      <c r="AP522" s="494"/>
      <c r="AQ522" s="494"/>
      <c r="AR522" s="495"/>
      <c r="AS522" s="518"/>
      <c r="AT522" s="516"/>
      <c r="AU522" s="311"/>
    </row>
    <row r="523" spans="4:52" ht="14.1" customHeight="1" x14ac:dyDescent="0.2">
      <c r="D523" s="467"/>
      <c r="E523" s="468"/>
      <c r="F523" s="468"/>
      <c r="G523" s="468"/>
      <c r="H523" s="469"/>
      <c r="I523" s="493"/>
      <c r="J523" s="494"/>
      <c r="K523" s="494"/>
      <c r="L523" s="494"/>
      <c r="M523" s="494"/>
      <c r="N523" s="494"/>
      <c r="O523" s="494"/>
      <c r="P523" s="494"/>
      <c r="Q523" s="494"/>
      <c r="R523" s="494"/>
      <c r="S523" s="494"/>
      <c r="T523" s="494"/>
      <c r="U523" s="494"/>
      <c r="V523" s="494"/>
      <c r="W523" s="494"/>
      <c r="X523" s="494"/>
      <c r="Y523" s="494"/>
      <c r="Z523" s="494"/>
      <c r="AA523" s="494"/>
      <c r="AB523" s="494"/>
      <c r="AC523" s="494"/>
      <c r="AD523" s="494"/>
      <c r="AE523" s="494"/>
      <c r="AF523" s="494"/>
      <c r="AG523" s="494"/>
      <c r="AH523" s="494"/>
      <c r="AI523" s="494"/>
      <c r="AJ523" s="494"/>
      <c r="AK523" s="494"/>
      <c r="AL523" s="494"/>
      <c r="AM523" s="494"/>
      <c r="AN523" s="494"/>
      <c r="AO523" s="494"/>
      <c r="AP523" s="494"/>
      <c r="AQ523" s="494"/>
      <c r="AR523" s="495"/>
      <c r="AS523" s="518"/>
      <c r="AT523" s="516"/>
      <c r="AU523" s="311"/>
    </row>
    <row r="524" spans="4:52" ht="14.1" customHeight="1" x14ac:dyDescent="0.2">
      <c r="D524" s="467"/>
      <c r="E524" s="468"/>
      <c r="F524" s="468"/>
      <c r="G524" s="468"/>
      <c r="H524" s="469"/>
      <c r="I524" s="493"/>
      <c r="J524" s="494"/>
      <c r="K524" s="494"/>
      <c r="L524" s="494"/>
      <c r="M524" s="494"/>
      <c r="N524" s="494"/>
      <c r="O524" s="494"/>
      <c r="P524" s="494"/>
      <c r="Q524" s="494"/>
      <c r="R524" s="494"/>
      <c r="S524" s="494"/>
      <c r="T524" s="494"/>
      <c r="U524" s="494"/>
      <c r="V524" s="494"/>
      <c r="W524" s="494"/>
      <c r="X524" s="494"/>
      <c r="Y524" s="494"/>
      <c r="Z524" s="494"/>
      <c r="AA524" s="494"/>
      <c r="AB524" s="494"/>
      <c r="AC524" s="494"/>
      <c r="AD524" s="494"/>
      <c r="AE524" s="494"/>
      <c r="AF524" s="494"/>
      <c r="AG524" s="494"/>
      <c r="AH524" s="494"/>
      <c r="AI524" s="494"/>
      <c r="AJ524" s="494"/>
      <c r="AK524" s="494"/>
      <c r="AL524" s="494"/>
      <c r="AM524" s="494"/>
      <c r="AN524" s="494"/>
      <c r="AO524" s="494"/>
      <c r="AP524" s="494"/>
      <c r="AQ524" s="494"/>
      <c r="AR524" s="495"/>
      <c r="AS524" s="518"/>
      <c r="AT524" s="516"/>
      <c r="AU524" s="311"/>
    </row>
    <row r="525" spans="4:52" ht="14.1" customHeight="1" x14ac:dyDescent="0.2">
      <c r="D525" s="467"/>
      <c r="E525" s="468"/>
      <c r="F525" s="468"/>
      <c r="G525" s="468"/>
      <c r="H525" s="469"/>
      <c r="I525" s="493"/>
      <c r="J525" s="494"/>
      <c r="K525" s="494"/>
      <c r="L525" s="494"/>
      <c r="M525" s="494"/>
      <c r="N525" s="494"/>
      <c r="O525" s="494"/>
      <c r="P525" s="494"/>
      <c r="Q525" s="494"/>
      <c r="R525" s="494"/>
      <c r="S525" s="494"/>
      <c r="T525" s="494"/>
      <c r="U525" s="494"/>
      <c r="V525" s="494"/>
      <c r="W525" s="494"/>
      <c r="X525" s="494"/>
      <c r="Y525" s="494"/>
      <c r="Z525" s="494"/>
      <c r="AA525" s="494"/>
      <c r="AB525" s="494"/>
      <c r="AC525" s="494"/>
      <c r="AD525" s="494"/>
      <c r="AE525" s="494"/>
      <c r="AF525" s="494"/>
      <c r="AG525" s="494"/>
      <c r="AH525" s="494"/>
      <c r="AI525" s="494"/>
      <c r="AJ525" s="494"/>
      <c r="AK525" s="494"/>
      <c r="AL525" s="494"/>
      <c r="AM525" s="494"/>
      <c r="AN525" s="494"/>
      <c r="AO525" s="494"/>
      <c r="AP525" s="494"/>
      <c r="AQ525" s="494"/>
      <c r="AR525" s="495"/>
      <c r="AS525" s="518"/>
      <c r="AT525" s="516"/>
      <c r="AU525" s="311"/>
    </row>
    <row r="526" spans="4:52" ht="14.1" customHeight="1" x14ac:dyDescent="0.2">
      <c r="D526" s="467"/>
      <c r="E526" s="468"/>
      <c r="F526" s="468"/>
      <c r="G526" s="468"/>
      <c r="H526" s="469"/>
      <c r="I526" s="493"/>
      <c r="J526" s="494"/>
      <c r="K526" s="494"/>
      <c r="L526" s="494"/>
      <c r="M526" s="494"/>
      <c r="N526" s="494"/>
      <c r="O526" s="494"/>
      <c r="P526" s="494"/>
      <c r="Q526" s="494"/>
      <c r="R526" s="494"/>
      <c r="S526" s="494"/>
      <c r="T526" s="494"/>
      <c r="U526" s="494"/>
      <c r="V526" s="494"/>
      <c r="W526" s="494"/>
      <c r="X526" s="494"/>
      <c r="Y526" s="494"/>
      <c r="Z526" s="494"/>
      <c r="AA526" s="494"/>
      <c r="AB526" s="494"/>
      <c r="AC526" s="494"/>
      <c r="AD526" s="494"/>
      <c r="AE526" s="494"/>
      <c r="AF526" s="494"/>
      <c r="AG526" s="494"/>
      <c r="AH526" s="494"/>
      <c r="AI526" s="494"/>
      <c r="AJ526" s="494"/>
      <c r="AK526" s="494"/>
      <c r="AL526" s="494"/>
      <c r="AM526" s="494"/>
      <c r="AN526" s="494"/>
      <c r="AO526" s="494"/>
      <c r="AP526" s="494"/>
      <c r="AQ526" s="494"/>
      <c r="AR526" s="495"/>
      <c r="AS526" s="518"/>
      <c r="AT526" s="516"/>
      <c r="AU526" s="311"/>
    </row>
    <row r="527" spans="4:52" ht="14.1" customHeight="1" x14ac:dyDescent="0.2">
      <c r="D527" s="467"/>
      <c r="E527" s="468"/>
      <c r="F527" s="468"/>
      <c r="G527" s="468"/>
      <c r="H527" s="469"/>
      <c r="I527" s="496"/>
      <c r="J527" s="497"/>
      <c r="K527" s="497"/>
      <c r="L527" s="497"/>
      <c r="M527" s="497"/>
      <c r="N527" s="497"/>
      <c r="O527" s="497"/>
      <c r="P527" s="497"/>
      <c r="Q527" s="497"/>
      <c r="R527" s="497"/>
      <c r="S527" s="497"/>
      <c r="T527" s="497"/>
      <c r="U527" s="497"/>
      <c r="V527" s="497"/>
      <c r="W527" s="497"/>
      <c r="X527" s="497"/>
      <c r="Y527" s="497"/>
      <c r="Z527" s="497"/>
      <c r="AA527" s="497"/>
      <c r="AB527" s="497"/>
      <c r="AC527" s="497"/>
      <c r="AD527" s="497"/>
      <c r="AE527" s="497"/>
      <c r="AF527" s="497"/>
      <c r="AG527" s="497"/>
      <c r="AH527" s="497"/>
      <c r="AI527" s="497"/>
      <c r="AJ527" s="497"/>
      <c r="AK527" s="497"/>
      <c r="AL527" s="497"/>
      <c r="AM527" s="497"/>
      <c r="AN527" s="497"/>
      <c r="AO527" s="497"/>
      <c r="AP527" s="497"/>
      <c r="AQ527" s="497"/>
      <c r="AR527" s="498"/>
      <c r="AS527" s="518"/>
      <c r="AT527" s="517"/>
      <c r="AU527" s="311"/>
      <c r="AV527" s="140">
        <f>LEN(I521)</f>
        <v>0</v>
      </c>
      <c r="AW527" s="140" t="s">
        <v>64</v>
      </c>
      <c r="AX527" s="141">
        <v>700</v>
      </c>
      <c r="AY527" s="140" t="s">
        <v>63</v>
      </c>
      <c r="AZ527" s="3" t="str">
        <f>IF(AV527&gt;AX527,"FIGYELEM! Tartsa be a megjelölt karakterszámot!","-")</f>
        <v>-</v>
      </c>
    </row>
    <row r="528" spans="4:52" ht="26.1" customHeight="1" x14ac:dyDescent="0.2">
      <c r="D528" s="467"/>
      <c r="E528" s="468"/>
      <c r="F528" s="468"/>
      <c r="G528" s="468"/>
      <c r="H528" s="469"/>
      <c r="I528" s="486" t="s">
        <v>8</v>
      </c>
      <c r="J528" s="499"/>
      <c r="K528" s="499"/>
      <c r="L528" s="499"/>
      <c r="M528" s="499"/>
      <c r="N528" s="499"/>
      <c r="O528" s="499"/>
      <c r="P528" s="499"/>
      <c r="Q528" s="499"/>
      <c r="R528" s="499"/>
      <c r="S528" s="499"/>
      <c r="T528" s="499"/>
      <c r="U528" s="499"/>
      <c r="V528" s="499"/>
      <c r="W528" s="499"/>
      <c r="X528" s="499"/>
      <c r="Y528" s="443"/>
      <c r="Z528" s="500"/>
      <c r="AA528" s="500"/>
      <c r="AB528" s="500"/>
      <c r="AC528" s="500"/>
      <c r="AD528" s="500"/>
      <c r="AE528" s="500"/>
      <c r="AF528" s="500"/>
      <c r="AG528" s="500"/>
      <c r="AH528" s="500"/>
      <c r="AI528" s="500"/>
      <c r="AJ528" s="500"/>
      <c r="AK528" s="500"/>
      <c r="AL528" s="500"/>
      <c r="AM528" s="500"/>
      <c r="AN528" s="500"/>
      <c r="AO528" s="500"/>
      <c r="AP528" s="500"/>
      <c r="AQ528" s="500"/>
      <c r="AR528" s="501"/>
      <c r="AS528" s="147">
        <f t="shared" ref="AS528:AS533" si="51">IF(Y528=BM54,1,0)</f>
        <v>0</v>
      </c>
      <c r="AT528" s="143"/>
      <c r="AU528" s="322"/>
      <c r="AZ528" s="3" t="str">
        <f t="shared" ref="AZ528:AZ533" si="52">IF(Y528=BM54,"FIGYELEM! Fejtse ki A részt vevő diákok tevékenységének bemutatása c. mezőben és csatoljon fényképet a tevékenységről!","-")</f>
        <v>-</v>
      </c>
    </row>
    <row r="529" spans="4:52" ht="26.1" customHeight="1" x14ac:dyDescent="0.2">
      <c r="D529" s="467"/>
      <c r="E529" s="468"/>
      <c r="F529" s="468"/>
      <c r="G529" s="468"/>
      <c r="H529" s="469"/>
      <c r="I529" s="486" t="s">
        <v>9</v>
      </c>
      <c r="J529" s="486"/>
      <c r="K529" s="486"/>
      <c r="L529" s="486"/>
      <c r="M529" s="486"/>
      <c r="N529" s="486"/>
      <c r="O529" s="486"/>
      <c r="P529" s="486"/>
      <c r="Q529" s="486"/>
      <c r="R529" s="486"/>
      <c r="S529" s="486"/>
      <c r="T529" s="486"/>
      <c r="U529" s="486"/>
      <c r="V529" s="486"/>
      <c r="W529" s="486"/>
      <c r="X529" s="486"/>
      <c r="Y529" s="442"/>
      <c r="Z529" s="443"/>
      <c r="AA529" s="443"/>
      <c r="AB529" s="443"/>
      <c r="AC529" s="443"/>
      <c r="AD529" s="443"/>
      <c r="AE529" s="443"/>
      <c r="AF529" s="443"/>
      <c r="AG529" s="443"/>
      <c r="AH529" s="443"/>
      <c r="AI529" s="443"/>
      <c r="AJ529" s="443"/>
      <c r="AK529" s="443"/>
      <c r="AL529" s="443"/>
      <c r="AM529" s="443"/>
      <c r="AN529" s="443"/>
      <c r="AO529" s="443"/>
      <c r="AP529" s="443"/>
      <c r="AQ529" s="443"/>
      <c r="AR529" s="444"/>
      <c r="AS529" s="147">
        <f t="shared" si="51"/>
        <v>0</v>
      </c>
      <c r="AT529" s="143"/>
      <c r="AU529" s="322"/>
      <c r="AZ529" s="3" t="str">
        <f t="shared" si="52"/>
        <v>-</v>
      </c>
    </row>
    <row r="530" spans="4:52" ht="26.1" customHeight="1" x14ac:dyDescent="0.2">
      <c r="D530" s="467"/>
      <c r="E530" s="468"/>
      <c r="F530" s="468"/>
      <c r="G530" s="468"/>
      <c r="H530" s="469"/>
      <c r="I530" s="486" t="s">
        <v>10</v>
      </c>
      <c r="J530" s="486"/>
      <c r="K530" s="486"/>
      <c r="L530" s="486"/>
      <c r="M530" s="486"/>
      <c r="N530" s="486"/>
      <c r="O530" s="486"/>
      <c r="P530" s="486"/>
      <c r="Q530" s="486"/>
      <c r="R530" s="486"/>
      <c r="S530" s="486"/>
      <c r="T530" s="486"/>
      <c r="U530" s="486"/>
      <c r="V530" s="486"/>
      <c r="W530" s="486"/>
      <c r="X530" s="486"/>
      <c r="Y530" s="442"/>
      <c r="Z530" s="443"/>
      <c r="AA530" s="443"/>
      <c r="AB530" s="443"/>
      <c r="AC530" s="443"/>
      <c r="AD530" s="443"/>
      <c r="AE530" s="443"/>
      <c r="AF530" s="443"/>
      <c r="AG530" s="443"/>
      <c r="AH530" s="443"/>
      <c r="AI530" s="443"/>
      <c r="AJ530" s="443"/>
      <c r="AK530" s="443"/>
      <c r="AL530" s="443"/>
      <c r="AM530" s="443"/>
      <c r="AN530" s="443"/>
      <c r="AO530" s="443"/>
      <c r="AP530" s="443"/>
      <c r="AQ530" s="443"/>
      <c r="AR530" s="444"/>
      <c r="AS530" s="147">
        <f t="shared" si="51"/>
        <v>0</v>
      </c>
      <c r="AT530" s="143"/>
      <c r="AU530" s="322"/>
      <c r="AZ530" s="3" t="str">
        <f t="shared" si="52"/>
        <v>-</v>
      </c>
    </row>
    <row r="531" spans="4:52" ht="26.1" customHeight="1" x14ac:dyDescent="0.2">
      <c r="D531" s="467"/>
      <c r="E531" s="468"/>
      <c r="F531" s="468"/>
      <c r="G531" s="468"/>
      <c r="H531" s="469"/>
      <c r="I531" s="486" t="s">
        <v>12</v>
      </c>
      <c r="J531" s="486"/>
      <c r="K531" s="486"/>
      <c r="L531" s="486"/>
      <c r="M531" s="486"/>
      <c r="N531" s="486"/>
      <c r="O531" s="486"/>
      <c r="P531" s="486"/>
      <c r="Q531" s="486"/>
      <c r="R531" s="486"/>
      <c r="S531" s="486"/>
      <c r="T531" s="486"/>
      <c r="U531" s="486"/>
      <c r="V531" s="486"/>
      <c r="W531" s="486"/>
      <c r="X531" s="486"/>
      <c r="Y531" s="442"/>
      <c r="Z531" s="443"/>
      <c r="AA531" s="443"/>
      <c r="AB531" s="443"/>
      <c r="AC531" s="443"/>
      <c r="AD531" s="443"/>
      <c r="AE531" s="443"/>
      <c r="AF531" s="443"/>
      <c r="AG531" s="443"/>
      <c r="AH531" s="443"/>
      <c r="AI531" s="443"/>
      <c r="AJ531" s="443"/>
      <c r="AK531" s="443"/>
      <c r="AL531" s="443"/>
      <c r="AM531" s="443"/>
      <c r="AN531" s="443"/>
      <c r="AO531" s="443"/>
      <c r="AP531" s="443"/>
      <c r="AQ531" s="443"/>
      <c r="AR531" s="444"/>
      <c r="AS531" s="147">
        <f t="shared" si="51"/>
        <v>0</v>
      </c>
      <c r="AT531" s="143"/>
      <c r="AU531" s="322"/>
      <c r="AZ531" s="3" t="str">
        <f t="shared" si="52"/>
        <v>-</v>
      </c>
    </row>
    <row r="532" spans="4:52" ht="26.1" customHeight="1" x14ac:dyDescent="0.2">
      <c r="D532" s="467"/>
      <c r="E532" s="468"/>
      <c r="F532" s="468"/>
      <c r="G532" s="468"/>
      <c r="H532" s="469"/>
      <c r="I532" s="486" t="s">
        <v>734</v>
      </c>
      <c r="J532" s="486"/>
      <c r="K532" s="486"/>
      <c r="L532" s="486"/>
      <c r="M532" s="486"/>
      <c r="N532" s="486"/>
      <c r="O532" s="486"/>
      <c r="P532" s="486"/>
      <c r="Q532" s="486"/>
      <c r="R532" s="486"/>
      <c r="S532" s="486"/>
      <c r="T532" s="486"/>
      <c r="U532" s="486"/>
      <c r="V532" s="486"/>
      <c r="W532" s="486"/>
      <c r="X532" s="486"/>
      <c r="Y532" s="442"/>
      <c r="Z532" s="443"/>
      <c r="AA532" s="443"/>
      <c r="AB532" s="443"/>
      <c r="AC532" s="443"/>
      <c r="AD532" s="443"/>
      <c r="AE532" s="443"/>
      <c r="AF532" s="443"/>
      <c r="AG532" s="443"/>
      <c r="AH532" s="443"/>
      <c r="AI532" s="443"/>
      <c r="AJ532" s="443"/>
      <c r="AK532" s="443"/>
      <c r="AL532" s="443"/>
      <c r="AM532" s="443"/>
      <c r="AN532" s="443"/>
      <c r="AO532" s="443"/>
      <c r="AP532" s="443"/>
      <c r="AQ532" s="443"/>
      <c r="AR532" s="444"/>
      <c r="AS532" s="147">
        <f t="shared" si="51"/>
        <v>0</v>
      </c>
      <c r="AT532" s="143"/>
      <c r="AU532" s="322"/>
      <c r="AZ532" s="3" t="str">
        <f t="shared" si="52"/>
        <v>-</v>
      </c>
    </row>
    <row r="533" spans="4:52" ht="26.1" customHeight="1" x14ac:dyDescent="0.2">
      <c r="D533" s="467"/>
      <c r="E533" s="468"/>
      <c r="F533" s="468"/>
      <c r="G533" s="468"/>
      <c r="H533" s="469"/>
      <c r="I533" s="486" t="s">
        <v>11</v>
      </c>
      <c r="J533" s="486"/>
      <c r="K533" s="486"/>
      <c r="L533" s="486"/>
      <c r="M533" s="486"/>
      <c r="N533" s="486"/>
      <c r="O533" s="486"/>
      <c r="P533" s="486"/>
      <c r="Q533" s="486"/>
      <c r="R533" s="486"/>
      <c r="S533" s="486"/>
      <c r="T533" s="486"/>
      <c r="U533" s="486"/>
      <c r="V533" s="486"/>
      <c r="W533" s="486"/>
      <c r="X533" s="486"/>
      <c r="Y533" s="442"/>
      <c r="Z533" s="443"/>
      <c r="AA533" s="443"/>
      <c r="AB533" s="443"/>
      <c r="AC533" s="443"/>
      <c r="AD533" s="443"/>
      <c r="AE533" s="443"/>
      <c r="AF533" s="443"/>
      <c r="AG533" s="443"/>
      <c r="AH533" s="443"/>
      <c r="AI533" s="443"/>
      <c r="AJ533" s="443"/>
      <c r="AK533" s="443"/>
      <c r="AL533" s="443"/>
      <c r="AM533" s="443"/>
      <c r="AN533" s="443"/>
      <c r="AO533" s="443"/>
      <c r="AP533" s="443"/>
      <c r="AQ533" s="443"/>
      <c r="AR533" s="444"/>
      <c r="AS533" s="147">
        <f t="shared" si="51"/>
        <v>0</v>
      </c>
      <c r="AT533" s="143"/>
      <c r="AU533" s="322"/>
      <c r="AZ533" s="3" t="str">
        <f t="shared" si="52"/>
        <v>-</v>
      </c>
    </row>
    <row r="534" spans="4:52" ht="69.95" customHeight="1" x14ac:dyDescent="0.2">
      <c r="D534" s="467"/>
      <c r="E534" s="468"/>
      <c r="F534" s="468"/>
      <c r="G534" s="468"/>
      <c r="H534" s="469"/>
      <c r="I534" s="459" t="s">
        <v>871</v>
      </c>
      <c r="J534" s="460"/>
      <c r="K534" s="460"/>
      <c r="L534" s="460"/>
      <c r="M534" s="460"/>
      <c r="N534" s="460"/>
      <c r="O534" s="460"/>
      <c r="P534" s="460"/>
      <c r="Q534" s="460"/>
      <c r="R534" s="460"/>
      <c r="S534" s="460"/>
      <c r="T534" s="460"/>
      <c r="U534" s="460"/>
      <c r="V534" s="460"/>
      <c r="W534" s="460"/>
      <c r="X534" s="460"/>
      <c r="Y534" s="460"/>
      <c r="Z534" s="460"/>
      <c r="AA534" s="460"/>
      <c r="AB534" s="460"/>
      <c r="AC534" s="460"/>
      <c r="AD534" s="460"/>
      <c r="AE534" s="460"/>
      <c r="AF534" s="460"/>
      <c r="AG534" s="460"/>
      <c r="AH534" s="460"/>
      <c r="AI534" s="460"/>
      <c r="AJ534" s="460"/>
      <c r="AK534" s="460"/>
      <c r="AL534" s="460"/>
      <c r="AM534" s="460"/>
      <c r="AN534" s="460"/>
      <c r="AO534" s="460"/>
      <c r="AP534" s="460"/>
      <c r="AQ534" s="460"/>
      <c r="AR534" s="461"/>
      <c r="AS534" s="322"/>
      <c r="AT534" s="322"/>
      <c r="AU534" s="322"/>
    </row>
    <row r="535" spans="4:52" ht="14.1" customHeight="1" x14ac:dyDescent="0.15">
      <c r="D535" s="467"/>
      <c r="E535" s="468"/>
      <c r="F535" s="468"/>
      <c r="G535" s="468"/>
      <c r="H535" s="469"/>
      <c r="I535" s="111"/>
      <c r="J535" s="407" t="s">
        <v>132</v>
      </c>
      <c r="K535" s="407"/>
      <c r="L535" s="407"/>
      <c r="M535" s="407"/>
      <c r="N535" s="407"/>
      <c r="O535" s="407"/>
      <c r="P535" s="407"/>
      <c r="Q535" s="407"/>
      <c r="R535" s="410" t="s">
        <v>134</v>
      </c>
      <c r="S535" s="376"/>
      <c r="T535" s="376"/>
      <c r="U535" s="376"/>
      <c r="V535" s="376"/>
      <c r="W535" s="377"/>
      <c r="X535" s="120"/>
      <c r="Y535" s="410" t="s">
        <v>133</v>
      </c>
      <c r="Z535" s="376"/>
      <c r="AA535" s="376"/>
      <c r="AB535" s="376"/>
      <c r="AC535" s="376"/>
      <c r="AD535" s="376"/>
      <c r="AE535" s="376"/>
      <c r="AF535" s="376"/>
      <c r="AG535" s="376"/>
      <c r="AH535" s="376"/>
      <c r="AI535" s="376"/>
      <c r="AJ535" s="376"/>
      <c r="AK535" s="376"/>
      <c r="AL535" s="376"/>
      <c r="AM535" s="376"/>
      <c r="AN535" s="376"/>
      <c r="AO535" s="376"/>
      <c r="AP535" s="376"/>
      <c r="AQ535" s="376"/>
      <c r="AR535" s="377"/>
      <c r="AS535" s="303" t="s">
        <v>815</v>
      </c>
      <c r="AT535" s="322"/>
      <c r="AU535" s="322"/>
    </row>
    <row r="536" spans="4:52" ht="14.1" customHeight="1" x14ac:dyDescent="0.2">
      <c r="D536" s="467"/>
      <c r="E536" s="468"/>
      <c r="F536" s="468"/>
      <c r="G536" s="468"/>
      <c r="H536" s="469"/>
      <c r="I536" s="111" t="s">
        <v>748</v>
      </c>
      <c r="J536" s="408" t="str">
        <f>CONCATENATE('2.'!$D$8,'2.'!$I$8,'2.'!$J$8,"-")</f>
        <v>HAT-14-01-0380-</v>
      </c>
      <c r="K536" s="408"/>
      <c r="L536" s="408"/>
      <c r="M536" s="408"/>
      <c r="N536" s="408"/>
      <c r="O536" s="408"/>
      <c r="P536" s="408"/>
      <c r="Q536" s="408"/>
      <c r="R536" s="428"/>
      <c r="S536" s="429"/>
      <c r="T536" s="429"/>
      <c r="U536" s="429"/>
      <c r="V536" s="429"/>
      <c r="W536" s="473"/>
      <c r="X536" s="109" t="s">
        <v>129</v>
      </c>
      <c r="Y536" s="462"/>
      <c r="Z536" s="462"/>
      <c r="AA536" s="462"/>
      <c r="AB536" s="462"/>
      <c r="AC536" s="462"/>
      <c r="AD536" s="462"/>
      <c r="AE536" s="462"/>
      <c r="AF536" s="462"/>
      <c r="AG536" s="462"/>
      <c r="AH536" s="462"/>
      <c r="AI536" s="462"/>
      <c r="AJ536" s="462"/>
      <c r="AK536" s="462"/>
      <c r="AL536" s="462"/>
      <c r="AM536" s="462"/>
      <c r="AN536" s="462"/>
      <c r="AO536" s="462"/>
      <c r="AP536" s="462"/>
      <c r="AQ536" s="462"/>
      <c r="AR536" s="463"/>
      <c r="AS536" s="147">
        <f t="shared" ref="AS536:AS542" si="53">IF(R536&gt;0,1,0)</f>
        <v>0</v>
      </c>
      <c r="AT536" s="321"/>
      <c r="AU536" s="322"/>
    </row>
    <row r="537" spans="4:52" ht="14.1" customHeight="1" x14ac:dyDescent="0.2">
      <c r="D537" s="467"/>
      <c r="E537" s="468"/>
      <c r="F537" s="468"/>
      <c r="G537" s="468"/>
      <c r="H537" s="469"/>
      <c r="I537" s="111" t="s">
        <v>749</v>
      </c>
      <c r="J537" s="408" t="str">
        <f>CONCATENATE('2.'!$D$8,'2.'!$I$8,'2.'!$J$8,"-")</f>
        <v>HAT-14-01-0380-</v>
      </c>
      <c r="K537" s="408"/>
      <c r="L537" s="408"/>
      <c r="M537" s="408"/>
      <c r="N537" s="408"/>
      <c r="O537" s="408"/>
      <c r="P537" s="408"/>
      <c r="Q537" s="408"/>
      <c r="R537" s="428"/>
      <c r="S537" s="429"/>
      <c r="T537" s="429"/>
      <c r="U537" s="429"/>
      <c r="V537" s="429"/>
      <c r="W537" s="473"/>
      <c r="X537" s="109" t="s">
        <v>129</v>
      </c>
      <c r="Y537" s="462"/>
      <c r="Z537" s="462"/>
      <c r="AA537" s="462"/>
      <c r="AB537" s="462"/>
      <c r="AC537" s="462"/>
      <c r="AD537" s="462"/>
      <c r="AE537" s="462"/>
      <c r="AF537" s="462"/>
      <c r="AG537" s="462"/>
      <c r="AH537" s="462"/>
      <c r="AI537" s="462"/>
      <c r="AJ537" s="462"/>
      <c r="AK537" s="462"/>
      <c r="AL537" s="462"/>
      <c r="AM537" s="462"/>
      <c r="AN537" s="462"/>
      <c r="AO537" s="462"/>
      <c r="AP537" s="462"/>
      <c r="AQ537" s="462"/>
      <c r="AR537" s="463"/>
      <c r="AS537" s="147">
        <f t="shared" si="53"/>
        <v>0</v>
      </c>
      <c r="AT537" s="321"/>
      <c r="AU537" s="322"/>
    </row>
    <row r="538" spans="4:52" ht="14.1" customHeight="1" x14ac:dyDescent="0.2">
      <c r="D538" s="467"/>
      <c r="E538" s="468"/>
      <c r="F538" s="468"/>
      <c r="G538" s="468"/>
      <c r="H538" s="469"/>
      <c r="I538" s="111" t="s">
        <v>750</v>
      </c>
      <c r="J538" s="408" t="str">
        <f>CONCATENATE('2.'!$D$8,'2.'!$I$8,'2.'!$J$8,"-")</f>
        <v>HAT-14-01-0380-</v>
      </c>
      <c r="K538" s="408"/>
      <c r="L538" s="408"/>
      <c r="M538" s="408"/>
      <c r="N538" s="408"/>
      <c r="O538" s="408"/>
      <c r="P538" s="408"/>
      <c r="Q538" s="408"/>
      <c r="R538" s="428"/>
      <c r="S538" s="429"/>
      <c r="T538" s="429"/>
      <c r="U538" s="429"/>
      <c r="V538" s="429"/>
      <c r="W538" s="473"/>
      <c r="X538" s="109" t="s">
        <v>129</v>
      </c>
      <c r="Y538" s="462"/>
      <c r="Z538" s="462"/>
      <c r="AA538" s="462"/>
      <c r="AB538" s="462"/>
      <c r="AC538" s="462"/>
      <c r="AD538" s="462"/>
      <c r="AE538" s="462"/>
      <c r="AF538" s="462"/>
      <c r="AG538" s="462"/>
      <c r="AH538" s="462"/>
      <c r="AI538" s="462"/>
      <c r="AJ538" s="462"/>
      <c r="AK538" s="462"/>
      <c r="AL538" s="462"/>
      <c r="AM538" s="462"/>
      <c r="AN538" s="462"/>
      <c r="AO538" s="462"/>
      <c r="AP538" s="462"/>
      <c r="AQ538" s="462"/>
      <c r="AR538" s="463"/>
      <c r="AS538" s="147">
        <f t="shared" si="53"/>
        <v>0</v>
      </c>
      <c r="AT538" s="321"/>
      <c r="AU538" s="322"/>
    </row>
    <row r="539" spans="4:52" ht="14.1" customHeight="1" x14ac:dyDescent="0.2">
      <c r="D539" s="467"/>
      <c r="E539" s="468"/>
      <c r="F539" s="468"/>
      <c r="G539" s="468"/>
      <c r="H539" s="469"/>
      <c r="I539" s="111" t="s">
        <v>751</v>
      </c>
      <c r="J539" s="408" t="str">
        <f>CONCATENATE('2.'!$D$8,'2.'!$I$8,'2.'!$J$8,"-")</f>
        <v>HAT-14-01-0380-</v>
      </c>
      <c r="K539" s="408"/>
      <c r="L539" s="408"/>
      <c r="M539" s="408"/>
      <c r="N539" s="408"/>
      <c r="O539" s="408"/>
      <c r="P539" s="408"/>
      <c r="Q539" s="408"/>
      <c r="R539" s="428"/>
      <c r="S539" s="429"/>
      <c r="T539" s="429"/>
      <c r="U539" s="429"/>
      <c r="V539" s="429"/>
      <c r="W539" s="473"/>
      <c r="X539" s="109" t="s">
        <v>129</v>
      </c>
      <c r="Y539" s="462"/>
      <c r="Z539" s="462"/>
      <c r="AA539" s="462"/>
      <c r="AB539" s="462"/>
      <c r="AC539" s="462"/>
      <c r="AD539" s="462"/>
      <c r="AE539" s="462"/>
      <c r="AF539" s="462"/>
      <c r="AG539" s="462"/>
      <c r="AH539" s="462"/>
      <c r="AI539" s="462"/>
      <c r="AJ539" s="462"/>
      <c r="AK539" s="462"/>
      <c r="AL539" s="462"/>
      <c r="AM539" s="462"/>
      <c r="AN539" s="462"/>
      <c r="AO539" s="462"/>
      <c r="AP539" s="462"/>
      <c r="AQ539" s="462"/>
      <c r="AR539" s="463"/>
      <c r="AS539" s="147">
        <f t="shared" si="53"/>
        <v>0</v>
      </c>
      <c r="AT539" s="321"/>
      <c r="AU539" s="322"/>
    </row>
    <row r="540" spans="4:52" ht="14.1" customHeight="1" x14ac:dyDescent="0.2">
      <c r="D540" s="467"/>
      <c r="E540" s="468"/>
      <c r="F540" s="468"/>
      <c r="G540" s="468"/>
      <c r="H540" s="469"/>
      <c r="I540" s="111" t="s">
        <v>752</v>
      </c>
      <c r="J540" s="408" t="str">
        <f>CONCATENATE('2.'!$D$8,'2.'!$I$8,'2.'!$J$8,"-")</f>
        <v>HAT-14-01-0380-</v>
      </c>
      <c r="K540" s="408"/>
      <c r="L540" s="408"/>
      <c r="M540" s="408"/>
      <c r="N540" s="408"/>
      <c r="O540" s="408"/>
      <c r="P540" s="408"/>
      <c r="Q540" s="408"/>
      <c r="R540" s="428"/>
      <c r="S540" s="429"/>
      <c r="T540" s="429"/>
      <c r="U540" s="429"/>
      <c r="V540" s="429"/>
      <c r="W540" s="473"/>
      <c r="X540" s="109" t="s">
        <v>129</v>
      </c>
      <c r="Y540" s="462"/>
      <c r="Z540" s="462"/>
      <c r="AA540" s="462"/>
      <c r="AB540" s="462"/>
      <c r="AC540" s="462"/>
      <c r="AD540" s="462"/>
      <c r="AE540" s="462"/>
      <c r="AF540" s="462"/>
      <c r="AG540" s="462"/>
      <c r="AH540" s="462"/>
      <c r="AI540" s="462"/>
      <c r="AJ540" s="462"/>
      <c r="AK540" s="462"/>
      <c r="AL540" s="462"/>
      <c r="AM540" s="462"/>
      <c r="AN540" s="462"/>
      <c r="AO540" s="462"/>
      <c r="AP540" s="462"/>
      <c r="AQ540" s="462"/>
      <c r="AR540" s="463"/>
      <c r="AS540" s="147">
        <f t="shared" si="53"/>
        <v>0</v>
      </c>
      <c r="AT540" s="321"/>
      <c r="AU540" s="322"/>
    </row>
    <row r="541" spans="4:52" ht="14.1" customHeight="1" x14ac:dyDescent="0.2">
      <c r="D541" s="467"/>
      <c r="E541" s="468"/>
      <c r="F541" s="468"/>
      <c r="G541" s="468"/>
      <c r="H541" s="469"/>
      <c r="I541" s="111" t="s">
        <v>753</v>
      </c>
      <c r="J541" s="408" t="str">
        <f>CONCATENATE('2.'!$D$8,'2.'!$I$8,'2.'!$J$8,"-")</f>
        <v>HAT-14-01-0380-</v>
      </c>
      <c r="K541" s="408"/>
      <c r="L541" s="408"/>
      <c r="M541" s="408"/>
      <c r="N541" s="408"/>
      <c r="O541" s="408"/>
      <c r="P541" s="408"/>
      <c r="Q541" s="408"/>
      <c r="R541" s="428"/>
      <c r="S541" s="429"/>
      <c r="T541" s="429"/>
      <c r="U541" s="429"/>
      <c r="V541" s="429"/>
      <c r="W541" s="473"/>
      <c r="X541" s="109" t="s">
        <v>129</v>
      </c>
      <c r="Y541" s="462"/>
      <c r="Z541" s="462"/>
      <c r="AA541" s="462"/>
      <c r="AB541" s="462"/>
      <c r="AC541" s="462"/>
      <c r="AD541" s="462"/>
      <c r="AE541" s="462"/>
      <c r="AF541" s="462"/>
      <c r="AG541" s="462"/>
      <c r="AH541" s="462"/>
      <c r="AI541" s="462"/>
      <c r="AJ541" s="462"/>
      <c r="AK541" s="462"/>
      <c r="AL541" s="462"/>
      <c r="AM541" s="462"/>
      <c r="AN541" s="462"/>
      <c r="AO541" s="462"/>
      <c r="AP541" s="462"/>
      <c r="AQ541" s="462"/>
      <c r="AR541" s="463"/>
      <c r="AS541" s="147">
        <f t="shared" si="53"/>
        <v>0</v>
      </c>
      <c r="AT541" s="321"/>
      <c r="AU541" s="322"/>
    </row>
    <row r="542" spans="4:52" ht="14.1" customHeight="1" x14ac:dyDescent="0.2">
      <c r="D542" s="467"/>
      <c r="E542" s="468"/>
      <c r="F542" s="468"/>
      <c r="G542" s="468"/>
      <c r="H542" s="469"/>
      <c r="I542" s="111" t="s">
        <v>754</v>
      </c>
      <c r="J542" s="408" t="str">
        <f>CONCATENATE('2.'!$D$8,'2.'!$I$8,'2.'!$J$8,"-")</f>
        <v>HAT-14-01-0380-</v>
      </c>
      <c r="K542" s="408"/>
      <c r="L542" s="408"/>
      <c r="M542" s="408"/>
      <c r="N542" s="408"/>
      <c r="O542" s="408"/>
      <c r="P542" s="408"/>
      <c r="Q542" s="408"/>
      <c r="R542" s="428"/>
      <c r="S542" s="429"/>
      <c r="T542" s="429"/>
      <c r="U542" s="429"/>
      <c r="V542" s="429"/>
      <c r="W542" s="473"/>
      <c r="X542" s="109" t="s">
        <v>129</v>
      </c>
      <c r="Y542" s="462"/>
      <c r="Z542" s="462"/>
      <c r="AA542" s="462"/>
      <c r="AB542" s="462"/>
      <c r="AC542" s="462"/>
      <c r="AD542" s="462"/>
      <c r="AE542" s="462"/>
      <c r="AF542" s="462"/>
      <c r="AG542" s="462"/>
      <c r="AH542" s="462"/>
      <c r="AI542" s="462"/>
      <c r="AJ542" s="462"/>
      <c r="AK542" s="462"/>
      <c r="AL542" s="462"/>
      <c r="AM542" s="462"/>
      <c r="AN542" s="462"/>
      <c r="AO542" s="462"/>
      <c r="AP542" s="462"/>
      <c r="AQ542" s="462"/>
      <c r="AR542" s="463"/>
      <c r="AS542" s="147">
        <f t="shared" si="53"/>
        <v>0</v>
      </c>
      <c r="AT542" s="321"/>
      <c r="AU542" s="322"/>
    </row>
    <row r="543" spans="4:52" ht="27.95" customHeight="1" x14ac:dyDescent="0.2">
      <c r="D543" s="467"/>
      <c r="E543" s="468"/>
      <c r="F543" s="468"/>
      <c r="G543" s="468"/>
      <c r="H543" s="469"/>
      <c r="I543" s="483" t="s">
        <v>271</v>
      </c>
      <c r="J543" s="484"/>
      <c r="K543" s="484"/>
      <c r="L543" s="484"/>
      <c r="M543" s="484"/>
      <c r="N543" s="484"/>
      <c r="O543" s="484"/>
      <c r="P543" s="484"/>
      <c r="Q543" s="484"/>
      <c r="R543" s="484"/>
      <c r="S543" s="484"/>
      <c r="T543" s="484"/>
      <c r="U543" s="484"/>
      <c r="V543" s="484"/>
      <c r="W543" s="484"/>
      <c r="X543" s="484"/>
      <c r="Y543" s="484"/>
      <c r="Z543" s="484"/>
      <c r="AA543" s="484"/>
      <c r="AB543" s="484"/>
      <c r="AC543" s="484"/>
      <c r="AD543" s="484"/>
      <c r="AE543" s="484"/>
      <c r="AF543" s="484"/>
      <c r="AG543" s="484"/>
      <c r="AH543" s="484"/>
      <c r="AI543" s="484"/>
      <c r="AJ543" s="484"/>
      <c r="AK543" s="484"/>
      <c r="AL543" s="484"/>
      <c r="AM543" s="484"/>
      <c r="AN543" s="484"/>
      <c r="AO543" s="484"/>
      <c r="AP543" s="484"/>
      <c r="AQ543" s="484"/>
      <c r="AR543" s="485"/>
      <c r="AS543" s="187">
        <f>SUM(AS536:AS542)</f>
        <v>0</v>
      </c>
      <c r="AT543" s="319"/>
      <c r="AU543" s="319"/>
    </row>
    <row r="544" spans="4:52" ht="14.1" customHeight="1" x14ac:dyDescent="0.2">
      <c r="D544" s="470"/>
      <c r="E544" s="471"/>
      <c r="F544" s="471"/>
      <c r="G544" s="471"/>
      <c r="H544" s="472"/>
      <c r="I544" s="426"/>
      <c r="J544" s="426"/>
      <c r="K544" s="426"/>
      <c r="L544" s="426"/>
      <c r="M544" s="426"/>
      <c r="N544" s="426"/>
      <c r="O544" s="426"/>
      <c r="P544" s="426"/>
      <c r="Q544" s="426"/>
      <c r="R544" s="426"/>
      <c r="S544" s="426"/>
      <c r="T544" s="426"/>
      <c r="U544" s="426"/>
      <c r="V544" s="426"/>
      <c r="W544" s="426"/>
      <c r="X544" s="426"/>
      <c r="Y544" s="426"/>
      <c r="Z544" s="426"/>
      <c r="AA544" s="426"/>
      <c r="AB544" s="426"/>
      <c r="AC544" s="426"/>
      <c r="AD544" s="426"/>
      <c r="AE544" s="426"/>
      <c r="AF544" s="426"/>
      <c r="AG544" s="426"/>
      <c r="AH544" s="426"/>
      <c r="AI544" s="426"/>
      <c r="AJ544" s="426"/>
      <c r="AK544" s="426"/>
      <c r="AL544" s="426"/>
      <c r="AM544" s="426"/>
      <c r="AN544" s="426"/>
      <c r="AO544" s="426"/>
      <c r="AP544" s="426"/>
      <c r="AQ544" s="426"/>
      <c r="AR544" s="426"/>
      <c r="AS544" s="337"/>
      <c r="AT544" s="337"/>
      <c r="AU544" s="337"/>
    </row>
    <row r="545" spans="4:52" ht="27.95" customHeight="1" x14ac:dyDescent="0.2">
      <c r="D545" s="511" t="s">
        <v>799</v>
      </c>
      <c r="E545" s="511"/>
      <c r="F545" s="511"/>
      <c r="G545" s="511"/>
      <c r="H545" s="511"/>
      <c r="I545" s="511"/>
      <c r="J545" s="511"/>
      <c r="K545" s="511"/>
      <c r="L545" s="511"/>
      <c r="M545" s="511"/>
      <c r="N545" s="511"/>
      <c r="O545" s="511"/>
      <c r="P545" s="511"/>
      <c r="Q545" s="511"/>
      <c r="R545" s="511"/>
      <c r="S545" s="511"/>
      <c r="T545" s="511"/>
      <c r="U545" s="511"/>
      <c r="V545" s="511"/>
      <c r="W545" s="511"/>
      <c r="X545" s="511"/>
      <c r="Y545" s="511"/>
      <c r="Z545" s="511"/>
      <c r="AA545" s="511"/>
      <c r="AB545" s="511"/>
      <c r="AC545" s="511"/>
      <c r="AD545" s="511"/>
      <c r="AE545" s="511"/>
      <c r="AF545" s="511"/>
      <c r="AG545" s="511"/>
      <c r="AH545" s="511"/>
      <c r="AI545" s="511"/>
      <c r="AJ545" s="511"/>
      <c r="AK545" s="511"/>
      <c r="AL545" s="511"/>
      <c r="AM545" s="511"/>
      <c r="AN545" s="511"/>
      <c r="AO545" s="511"/>
      <c r="AP545" s="511"/>
      <c r="AQ545" s="511"/>
      <c r="AR545" s="511"/>
      <c r="AS545" s="319"/>
      <c r="AT545" s="319"/>
      <c r="AU545" s="319"/>
    </row>
    <row r="546" spans="4:52" ht="14.1" customHeight="1" x14ac:dyDescent="0.2">
      <c r="D546" s="438" t="s">
        <v>76</v>
      </c>
      <c r="E546" s="439"/>
      <c r="F546" s="439"/>
      <c r="G546" s="439"/>
      <c r="H546" s="440"/>
      <c r="I546" s="487" t="s">
        <v>791</v>
      </c>
      <c r="J546" s="488"/>
      <c r="K546" s="488"/>
      <c r="L546" s="488"/>
      <c r="M546" s="488"/>
      <c r="N546" s="488"/>
      <c r="O546" s="488"/>
      <c r="P546" s="488"/>
      <c r="Q546" s="488"/>
      <c r="R546" s="488"/>
      <c r="S546" s="488"/>
      <c r="T546" s="488"/>
      <c r="U546" s="488"/>
      <c r="V546" s="488"/>
      <c r="W546" s="488"/>
      <c r="X546" s="488"/>
      <c r="Y546" s="488"/>
      <c r="Z546" s="488"/>
      <c r="AA546" s="488"/>
      <c r="AB546" s="488"/>
      <c r="AC546" s="488"/>
      <c r="AD546" s="488"/>
      <c r="AE546" s="488"/>
      <c r="AF546" s="488"/>
      <c r="AG546" s="488"/>
      <c r="AH546" s="488"/>
      <c r="AI546" s="488"/>
      <c r="AJ546" s="488"/>
      <c r="AK546" s="488"/>
      <c r="AL546" s="488"/>
      <c r="AM546" s="488"/>
      <c r="AN546" s="488"/>
      <c r="AO546" s="488"/>
      <c r="AP546" s="488"/>
      <c r="AQ546" s="488"/>
      <c r="AR546" s="489"/>
      <c r="AS546" s="154"/>
      <c r="AT546" s="154"/>
      <c r="AU546" s="154"/>
    </row>
    <row r="547" spans="4:52" ht="14.1" customHeight="1" x14ac:dyDescent="0.2">
      <c r="D547" s="502" t="str">
        <f>IF(D22&lt;7,"-",D463+1)</f>
        <v>-</v>
      </c>
      <c r="E547" s="503"/>
      <c r="F547" s="503"/>
      <c r="G547" s="503"/>
      <c r="H547" s="504"/>
      <c r="I547" s="442"/>
      <c r="J547" s="443"/>
      <c r="K547" s="443"/>
      <c r="L547" s="443"/>
      <c r="M547" s="443"/>
      <c r="N547" s="443"/>
      <c r="O547" s="443"/>
      <c r="P547" s="443"/>
      <c r="Q547" s="443"/>
      <c r="R547" s="443"/>
      <c r="S547" s="443"/>
      <c r="T547" s="443"/>
      <c r="U547" s="443"/>
      <c r="V547" s="443"/>
      <c r="W547" s="443"/>
      <c r="X547" s="443"/>
      <c r="Y547" s="443"/>
      <c r="Z547" s="443"/>
      <c r="AA547" s="443"/>
      <c r="AB547" s="443"/>
      <c r="AC547" s="443"/>
      <c r="AD547" s="443"/>
      <c r="AE547" s="443"/>
      <c r="AF547" s="443"/>
      <c r="AG547" s="443"/>
      <c r="AH547" s="443"/>
      <c r="AI547" s="443"/>
      <c r="AJ547" s="443"/>
      <c r="AK547" s="443"/>
      <c r="AL547" s="443"/>
      <c r="AM547" s="443"/>
      <c r="AN547" s="443"/>
      <c r="AO547" s="443"/>
      <c r="AP547" s="443"/>
      <c r="AQ547" s="443"/>
      <c r="AR547" s="444"/>
      <c r="AS547" s="337"/>
      <c r="AT547" s="337"/>
      <c r="AU547" s="337"/>
    </row>
    <row r="548" spans="4:52" ht="14.1" customHeight="1" x14ac:dyDescent="0.2">
      <c r="D548" s="505"/>
      <c r="E548" s="506"/>
      <c r="F548" s="506"/>
      <c r="G548" s="506"/>
      <c r="H548" s="507"/>
      <c r="I548" s="483" t="s">
        <v>792</v>
      </c>
      <c r="J548" s="484"/>
      <c r="K548" s="484"/>
      <c r="L548" s="484"/>
      <c r="M548" s="484"/>
      <c r="N548" s="484"/>
      <c r="O548" s="484"/>
      <c r="P548" s="484"/>
      <c r="Q548" s="484"/>
      <c r="R548" s="484"/>
      <c r="S548" s="484"/>
      <c r="T548" s="484"/>
      <c r="U548" s="484"/>
      <c r="V548" s="484"/>
      <c r="W548" s="484"/>
      <c r="X548" s="484"/>
      <c r="Y548" s="484"/>
      <c r="Z548" s="484"/>
      <c r="AA548" s="484"/>
      <c r="AB548" s="484"/>
      <c r="AC548" s="484"/>
      <c r="AD548" s="484"/>
      <c r="AE548" s="484"/>
      <c r="AF548" s="484"/>
      <c r="AG548" s="484"/>
      <c r="AH548" s="484"/>
      <c r="AI548" s="484"/>
      <c r="AJ548" s="484"/>
      <c r="AK548" s="484"/>
      <c r="AL548" s="484"/>
      <c r="AM548" s="484"/>
      <c r="AN548" s="484"/>
      <c r="AO548" s="484"/>
      <c r="AP548" s="484"/>
      <c r="AQ548" s="484"/>
      <c r="AR548" s="485"/>
      <c r="AS548" s="154"/>
      <c r="AT548" s="154"/>
      <c r="AU548" s="154"/>
    </row>
    <row r="549" spans="4:52" ht="14.1" customHeight="1" x14ac:dyDescent="0.2">
      <c r="D549" s="508"/>
      <c r="E549" s="509"/>
      <c r="F549" s="509"/>
      <c r="G549" s="509"/>
      <c r="H549" s="510"/>
      <c r="I549" s="442"/>
      <c r="J549" s="443"/>
      <c r="K549" s="443"/>
      <c r="L549" s="443"/>
      <c r="M549" s="443"/>
      <c r="N549" s="443"/>
      <c r="O549" s="443"/>
      <c r="P549" s="443"/>
      <c r="Q549" s="443"/>
      <c r="R549" s="443"/>
      <c r="S549" s="443"/>
      <c r="T549" s="443"/>
      <c r="U549" s="443"/>
      <c r="V549" s="443"/>
      <c r="W549" s="443"/>
      <c r="X549" s="443"/>
      <c r="Y549" s="443"/>
      <c r="Z549" s="443"/>
      <c r="AA549" s="443"/>
      <c r="AB549" s="443"/>
      <c r="AC549" s="443"/>
      <c r="AD549" s="443"/>
      <c r="AE549" s="443"/>
      <c r="AF549" s="443"/>
      <c r="AG549" s="443"/>
      <c r="AH549" s="443"/>
      <c r="AI549" s="443"/>
      <c r="AJ549" s="443"/>
      <c r="AK549" s="443"/>
      <c r="AL549" s="443"/>
      <c r="AM549" s="443"/>
      <c r="AN549" s="443"/>
      <c r="AO549" s="443"/>
      <c r="AP549" s="443"/>
      <c r="AQ549" s="443"/>
      <c r="AR549" s="444"/>
      <c r="AS549" s="337"/>
      <c r="AT549" s="337"/>
      <c r="AU549" s="337"/>
    </row>
    <row r="550" spans="4:52" ht="27.95" customHeight="1" x14ac:dyDescent="0.2">
      <c r="D550" s="464" t="s">
        <v>73</v>
      </c>
      <c r="E550" s="465"/>
      <c r="F550" s="465"/>
      <c r="G550" s="465"/>
      <c r="H550" s="466"/>
      <c r="I550" s="483" t="s">
        <v>16</v>
      </c>
      <c r="J550" s="512"/>
      <c r="K550" s="512"/>
      <c r="L550" s="512"/>
      <c r="M550" s="512"/>
      <c r="N550" s="512"/>
      <c r="O550" s="512"/>
      <c r="P550" s="512"/>
      <c r="Q550" s="512"/>
      <c r="R550" s="512"/>
      <c r="S550" s="512"/>
      <c r="T550" s="512"/>
      <c r="U550" s="512"/>
      <c r="V550" s="512"/>
      <c r="W550" s="512"/>
      <c r="X550" s="512"/>
      <c r="Y550" s="512"/>
      <c r="Z550" s="512"/>
      <c r="AA550" s="512"/>
      <c r="AB550" s="512"/>
      <c r="AC550" s="512"/>
      <c r="AD550" s="512"/>
      <c r="AE550" s="512"/>
      <c r="AF550" s="512"/>
      <c r="AG550" s="512"/>
      <c r="AH550" s="512"/>
      <c r="AI550" s="512"/>
      <c r="AJ550" s="512"/>
      <c r="AK550" s="512"/>
      <c r="AL550" s="512"/>
      <c r="AM550" s="512"/>
      <c r="AN550" s="512"/>
      <c r="AO550" s="512"/>
      <c r="AP550" s="512"/>
      <c r="AQ550" s="512"/>
      <c r="AR550" s="513"/>
      <c r="AS550" s="303" t="s">
        <v>815</v>
      </c>
      <c r="AT550" s="303" t="s">
        <v>248</v>
      </c>
      <c r="AU550" s="154"/>
    </row>
    <row r="551" spans="4:52" ht="14.1" customHeight="1" x14ac:dyDescent="0.2">
      <c r="D551" s="467"/>
      <c r="E551" s="468"/>
      <c r="F551" s="468"/>
      <c r="G551" s="468"/>
      <c r="H551" s="469"/>
      <c r="I551" s="490"/>
      <c r="J551" s="491"/>
      <c r="K551" s="491"/>
      <c r="L551" s="491"/>
      <c r="M551" s="491"/>
      <c r="N551" s="491"/>
      <c r="O551" s="491"/>
      <c r="P551" s="491"/>
      <c r="Q551" s="491"/>
      <c r="R551" s="491"/>
      <c r="S551" s="491"/>
      <c r="T551" s="491"/>
      <c r="U551" s="491"/>
      <c r="V551" s="491"/>
      <c r="W551" s="491"/>
      <c r="X551" s="491"/>
      <c r="Y551" s="491"/>
      <c r="Z551" s="491"/>
      <c r="AA551" s="491"/>
      <c r="AB551" s="491"/>
      <c r="AC551" s="491"/>
      <c r="AD551" s="491"/>
      <c r="AE551" s="491"/>
      <c r="AF551" s="491"/>
      <c r="AG551" s="491"/>
      <c r="AH551" s="491"/>
      <c r="AI551" s="491"/>
      <c r="AJ551" s="491"/>
      <c r="AK551" s="491"/>
      <c r="AL551" s="491"/>
      <c r="AM551" s="491"/>
      <c r="AN551" s="491"/>
      <c r="AO551" s="491"/>
      <c r="AP551" s="491"/>
      <c r="AQ551" s="491"/>
      <c r="AR551" s="492"/>
      <c r="AS551" s="518"/>
      <c r="AT551" s="515"/>
      <c r="AU551" s="311"/>
    </row>
    <row r="552" spans="4:52" ht="14.1" customHeight="1" x14ac:dyDescent="0.2">
      <c r="D552" s="467"/>
      <c r="E552" s="468"/>
      <c r="F552" s="468"/>
      <c r="G552" s="468"/>
      <c r="H552" s="469"/>
      <c r="I552" s="493"/>
      <c r="J552" s="494"/>
      <c r="K552" s="494"/>
      <c r="L552" s="494"/>
      <c r="M552" s="494"/>
      <c r="N552" s="494"/>
      <c r="O552" s="494"/>
      <c r="P552" s="494"/>
      <c r="Q552" s="494"/>
      <c r="R552" s="494"/>
      <c r="S552" s="494"/>
      <c r="T552" s="494"/>
      <c r="U552" s="494"/>
      <c r="V552" s="494"/>
      <c r="W552" s="494"/>
      <c r="X552" s="494"/>
      <c r="Y552" s="494"/>
      <c r="Z552" s="494"/>
      <c r="AA552" s="494"/>
      <c r="AB552" s="494"/>
      <c r="AC552" s="494"/>
      <c r="AD552" s="494"/>
      <c r="AE552" s="494"/>
      <c r="AF552" s="494"/>
      <c r="AG552" s="494"/>
      <c r="AH552" s="494"/>
      <c r="AI552" s="494"/>
      <c r="AJ552" s="494"/>
      <c r="AK552" s="494"/>
      <c r="AL552" s="494"/>
      <c r="AM552" s="494"/>
      <c r="AN552" s="494"/>
      <c r="AO552" s="494"/>
      <c r="AP552" s="494"/>
      <c r="AQ552" s="494"/>
      <c r="AR552" s="495"/>
      <c r="AS552" s="518"/>
      <c r="AT552" s="516"/>
      <c r="AU552" s="311"/>
    </row>
    <row r="553" spans="4:52" ht="14.1" customHeight="1" x14ac:dyDescent="0.2">
      <c r="D553" s="467"/>
      <c r="E553" s="468"/>
      <c r="F553" s="468"/>
      <c r="G553" s="468"/>
      <c r="H553" s="469"/>
      <c r="I553" s="493"/>
      <c r="J553" s="494"/>
      <c r="K553" s="494"/>
      <c r="L553" s="494"/>
      <c r="M553" s="494"/>
      <c r="N553" s="494"/>
      <c r="O553" s="494"/>
      <c r="P553" s="494"/>
      <c r="Q553" s="494"/>
      <c r="R553" s="494"/>
      <c r="S553" s="494"/>
      <c r="T553" s="494"/>
      <c r="U553" s="494"/>
      <c r="V553" s="494"/>
      <c r="W553" s="494"/>
      <c r="X553" s="494"/>
      <c r="Y553" s="494"/>
      <c r="Z553" s="494"/>
      <c r="AA553" s="494"/>
      <c r="AB553" s="494"/>
      <c r="AC553" s="494"/>
      <c r="AD553" s="494"/>
      <c r="AE553" s="494"/>
      <c r="AF553" s="494"/>
      <c r="AG553" s="494"/>
      <c r="AH553" s="494"/>
      <c r="AI553" s="494"/>
      <c r="AJ553" s="494"/>
      <c r="AK553" s="494"/>
      <c r="AL553" s="494"/>
      <c r="AM553" s="494"/>
      <c r="AN553" s="494"/>
      <c r="AO553" s="494"/>
      <c r="AP553" s="494"/>
      <c r="AQ553" s="494"/>
      <c r="AR553" s="495"/>
      <c r="AS553" s="518"/>
      <c r="AT553" s="516"/>
      <c r="AU553" s="311"/>
    </row>
    <row r="554" spans="4:52" ht="14.1" customHeight="1" x14ac:dyDescent="0.2">
      <c r="D554" s="467"/>
      <c r="E554" s="468"/>
      <c r="F554" s="468"/>
      <c r="G554" s="468"/>
      <c r="H554" s="469"/>
      <c r="I554" s="493"/>
      <c r="J554" s="494"/>
      <c r="K554" s="494"/>
      <c r="L554" s="494"/>
      <c r="M554" s="494"/>
      <c r="N554" s="494"/>
      <c r="O554" s="494"/>
      <c r="P554" s="494"/>
      <c r="Q554" s="494"/>
      <c r="R554" s="494"/>
      <c r="S554" s="494"/>
      <c r="T554" s="494"/>
      <c r="U554" s="494"/>
      <c r="V554" s="494"/>
      <c r="W554" s="494"/>
      <c r="X554" s="494"/>
      <c r="Y554" s="494"/>
      <c r="Z554" s="494"/>
      <c r="AA554" s="494"/>
      <c r="AB554" s="494"/>
      <c r="AC554" s="494"/>
      <c r="AD554" s="494"/>
      <c r="AE554" s="494"/>
      <c r="AF554" s="494"/>
      <c r="AG554" s="494"/>
      <c r="AH554" s="494"/>
      <c r="AI554" s="494"/>
      <c r="AJ554" s="494"/>
      <c r="AK554" s="494"/>
      <c r="AL554" s="494"/>
      <c r="AM554" s="494"/>
      <c r="AN554" s="494"/>
      <c r="AO554" s="494"/>
      <c r="AP554" s="494"/>
      <c r="AQ554" s="494"/>
      <c r="AR554" s="495"/>
      <c r="AS554" s="518"/>
      <c r="AT554" s="516"/>
      <c r="AU554" s="311"/>
    </row>
    <row r="555" spans="4:52" ht="14.1" customHeight="1" x14ac:dyDescent="0.2">
      <c r="D555" s="467"/>
      <c r="E555" s="468"/>
      <c r="F555" s="468"/>
      <c r="G555" s="468"/>
      <c r="H555" s="469"/>
      <c r="I555" s="493"/>
      <c r="J555" s="494"/>
      <c r="K555" s="494"/>
      <c r="L555" s="494"/>
      <c r="M555" s="494"/>
      <c r="N555" s="494"/>
      <c r="O555" s="494"/>
      <c r="P555" s="494"/>
      <c r="Q555" s="494"/>
      <c r="R555" s="494"/>
      <c r="S555" s="494"/>
      <c r="T555" s="494"/>
      <c r="U555" s="494"/>
      <c r="V555" s="494"/>
      <c r="W555" s="494"/>
      <c r="X555" s="494"/>
      <c r="Y555" s="494"/>
      <c r="Z555" s="494"/>
      <c r="AA555" s="494"/>
      <c r="AB555" s="494"/>
      <c r="AC555" s="494"/>
      <c r="AD555" s="494"/>
      <c r="AE555" s="494"/>
      <c r="AF555" s="494"/>
      <c r="AG555" s="494"/>
      <c r="AH555" s="494"/>
      <c r="AI555" s="494"/>
      <c r="AJ555" s="494"/>
      <c r="AK555" s="494"/>
      <c r="AL555" s="494"/>
      <c r="AM555" s="494"/>
      <c r="AN555" s="494"/>
      <c r="AO555" s="494"/>
      <c r="AP555" s="494"/>
      <c r="AQ555" s="494"/>
      <c r="AR555" s="495"/>
      <c r="AS555" s="518"/>
      <c r="AT555" s="516"/>
      <c r="AU555" s="311"/>
    </row>
    <row r="556" spans="4:52" ht="14.1" customHeight="1" x14ac:dyDescent="0.2">
      <c r="D556" s="467"/>
      <c r="E556" s="468"/>
      <c r="F556" s="468"/>
      <c r="G556" s="468"/>
      <c r="H556" s="469"/>
      <c r="I556" s="493"/>
      <c r="J556" s="494"/>
      <c r="K556" s="494"/>
      <c r="L556" s="494"/>
      <c r="M556" s="494"/>
      <c r="N556" s="494"/>
      <c r="O556" s="494"/>
      <c r="P556" s="494"/>
      <c r="Q556" s="494"/>
      <c r="R556" s="494"/>
      <c r="S556" s="494"/>
      <c r="T556" s="494"/>
      <c r="U556" s="494"/>
      <c r="V556" s="494"/>
      <c r="W556" s="494"/>
      <c r="X556" s="494"/>
      <c r="Y556" s="494"/>
      <c r="Z556" s="494"/>
      <c r="AA556" s="494"/>
      <c r="AB556" s="494"/>
      <c r="AC556" s="494"/>
      <c r="AD556" s="494"/>
      <c r="AE556" s="494"/>
      <c r="AF556" s="494"/>
      <c r="AG556" s="494"/>
      <c r="AH556" s="494"/>
      <c r="AI556" s="494"/>
      <c r="AJ556" s="494"/>
      <c r="AK556" s="494"/>
      <c r="AL556" s="494"/>
      <c r="AM556" s="494"/>
      <c r="AN556" s="494"/>
      <c r="AO556" s="494"/>
      <c r="AP556" s="494"/>
      <c r="AQ556" s="494"/>
      <c r="AR556" s="495"/>
      <c r="AS556" s="518"/>
      <c r="AT556" s="516"/>
      <c r="AU556" s="311"/>
    </row>
    <row r="557" spans="4:52" ht="14.1" customHeight="1" x14ac:dyDescent="0.2">
      <c r="D557" s="467"/>
      <c r="E557" s="468"/>
      <c r="F557" s="468"/>
      <c r="G557" s="468"/>
      <c r="H557" s="469"/>
      <c r="I557" s="496"/>
      <c r="J557" s="497"/>
      <c r="K557" s="497"/>
      <c r="L557" s="497"/>
      <c r="M557" s="497"/>
      <c r="N557" s="497"/>
      <c r="O557" s="497"/>
      <c r="P557" s="497"/>
      <c r="Q557" s="497"/>
      <c r="R557" s="497"/>
      <c r="S557" s="497"/>
      <c r="T557" s="497"/>
      <c r="U557" s="497"/>
      <c r="V557" s="497"/>
      <c r="W557" s="497"/>
      <c r="X557" s="497"/>
      <c r="Y557" s="497"/>
      <c r="Z557" s="497"/>
      <c r="AA557" s="497"/>
      <c r="AB557" s="497"/>
      <c r="AC557" s="497"/>
      <c r="AD557" s="497"/>
      <c r="AE557" s="497"/>
      <c r="AF557" s="497"/>
      <c r="AG557" s="497"/>
      <c r="AH557" s="497"/>
      <c r="AI557" s="497"/>
      <c r="AJ557" s="497"/>
      <c r="AK557" s="497"/>
      <c r="AL557" s="497"/>
      <c r="AM557" s="497"/>
      <c r="AN557" s="497"/>
      <c r="AO557" s="497"/>
      <c r="AP557" s="497"/>
      <c r="AQ557" s="497"/>
      <c r="AR557" s="498"/>
      <c r="AS557" s="518"/>
      <c r="AT557" s="517"/>
      <c r="AU557" s="311"/>
      <c r="AV557" s="140">
        <f>LEN(I551)</f>
        <v>0</v>
      </c>
      <c r="AW557" s="140" t="s">
        <v>64</v>
      </c>
      <c r="AX557" s="141">
        <v>700</v>
      </c>
      <c r="AY557" s="140" t="s">
        <v>63</v>
      </c>
      <c r="AZ557" s="3" t="str">
        <f>IF(AV557&gt;AX557,"FIGYELEM! Tartsa be a megjelölt karakterszámot!","-")</f>
        <v>-</v>
      </c>
    </row>
    <row r="558" spans="4:52" ht="26.1" customHeight="1" x14ac:dyDescent="0.2">
      <c r="D558" s="467"/>
      <c r="E558" s="468"/>
      <c r="F558" s="468"/>
      <c r="G558" s="468"/>
      <c r="H558" s="469"/>
      <c r="I558" s="486" t="s">
        <v>8</v>
      </c>
      <c r="J558" s="499"/>
      <c r="K558" s="499"/>
      <c r="L558" s="499"/>
      <c r="M558" s="499"/>
      <c r="N558" s="499"/>
      <c r="O558" s="499"/>
      <c r="P558" s="499"/>
      <c r="Q558" s="499"/>
      <c r="R558" s="499"/>
      <c r="S558" s="499"/>
      <c r="T558" s="499"/>
      <c r="U558" s="499"/>
      <c r="V558" s="499"/>
      <c r="W558" s="499"/>
      <c r="X558" s="499"/>
      <c r="Y558" s="443"/>
      <c r="Z558" s="500"/>
      <c r="AA558" s="500"/>
      <c r="AB558" s="500"/>
      <c r="AC558" s="500"/>
      <c r="AD558" s="500"/>
      <c r="AE558" s="500"/>
      <c r="AF558" s="500"/>
      <c r="AG558" s="500"/>
      <c r="AH558" s="500"/>
      <c r="AI558" s="500"/>
      <c r="AJ558" s="500"/>
      <c r="AK558" s="500"/>
      <c r="AL558" s="500"/>
      <c r="AM558" s="500"/>
      <c r="AN558" s="500"/>
      <c r="AO558" s="500"/>
      <c r="AP558" s="500"/>
      <c r="AQ558" s="500"/>
      <c r="AR558" s="501"/>
      <c r="AS558" s="147">
        <f t="shared" ref="AS558:AS563" si="54">IF(Y558=BM54,1,0)</f>
        <v>0</v>
      </c>
      <c r="AT558" s="143"/>
      <c r="AU558" s="322"/>
      <c r="AZ558" s="3" t="str">
        <f t="shared" ref="AZ558:AZ563" si="55">IF(Y558=BM54,"FIGYELEM! Fejtse ki A részt vevő diákok tevékenységének bemutatása c. mezőben és csatoljon fényképet a tevékenységről!","-")</f>
        <v>-</v>
      </c>
    </row>
    <row r="559" spans="4:52" ht="26.1" customHeight="1" x14ac:dyDescent="0.2">
      <c r="D559" s="467"/>
      <c r="E559" s="468"/>
      <c r="F559" s="468"/>
      <c r="G559" s="468"/>
      <c r="H559" s="469"/>
      <c r="I559" s="486" t="s">
        <v>9</v>
      </c>
      <c r="J559" s="486"/>
      <c r="K559" s="486"/>
      <c r="L559" s="486"/>
      <c r="M559" s="486"/>
      <c r="N559" s="486"/>
      <c r="O559" s="486"/>
      <c r="P559" s="486"/>
      <c r="Q559" s="486"/>
      <c r="R559" s="486"/>
      <c r="S559" s="486"/>
      <c r="T559" s="486"/>
      <c r="U559" s="486"/>
      <c r="V559" s="486"/>
      <c r="W559" s="486"/>
      <c r="X559" s="486"/>
      <c r="Y559" s="442"/>
      <c r="Z559" s="443"/>
      <c r="AA559" s="443"/>
      <c r="AB559" s="443"/>
      <c r="AC559" s="443"/>
      <c r="AD559" s="443"/>
      <c r="AE559" s="443"/>
      <c r="AF559" s="443"/>
      <c r="AG559" s="443"/>
      <c r="AH559" s="443"/>
      <c r="AI559" s="443"/>
      <c r="AJ559" s="443"/>
      <c r="AK559" s="443"/>
      <c r="AL559" s="443"/>
      <c r="AM559" s="443"/>
      <c r="AN559" s="443"/>
      <c r="AO559" s="443"/>
      <c r="AP559" s="443"/>
      <c r="AQ559" s="443"/>
      <c r="AR559" s="444"/>
      <c r="AS559" s="147">
        <f t="shared" si="54"/>
        <v>0</v>
      </c>
      <c r="AT559" s="143"/>
      <c r="AU559" s="322"/>
      <c r="AZ559" s="3" t="str">
        <f t="shared" si="55"/>
        <v>-</v>
      </c>
    </row>
    <row r="560" spans="4:52" ht="26.1" customHeight="1" x14ac:dyDescent="0.2">
      <c r="D560" s="467"/>
      <c r="E560" s="468"/>
      <c r="F560" s="468"/>
      <c r="G560" s="468"/>
      <c r="H560" s="469"/>
      <c r="I560" s="486" t="s">
        <v>10</v>
      </c>
      <c r="J560" s="486"/>
      <c r="K560" s="486"/>
      <c r="L560" s="486"/>
      <c r="M560" s="486"/>
      <c r="N560" s="486"/>
      <c r="O560" s="486"/>
      <c r="P560" s="486"/>
      <c r="Q560" s="486"/>
      <c r="R560" s="486"/>
      <c r="S560" s="486"/>
      <c r="T560" s="486"/>
      <c r="U560" s="486"/>
      <c r="V560" s="486"/>
      <c r="W560" s="486"/>
      <c r="X560" s="486"/>
      <c r="Y560" s="442"/>
      <c r="Z560" s="443"/>
      <c r="AA560" s="443"/>
      <c r="AB560" s="443"/>
      <c r="AC560" s="443"/>
      <c r="AD560" s="443"/>
      <c r="AE560" s="443"/>
      <c r="AF560" s="443"/>
      <c r="AG560" s="443"/>
      <c r="AH560" s="443"/>
      <c r="AI560" s="443"/>
      <c r="AJ560" s="443"/>
      <c r="AK560" s="443"/>
      <c r="AL560" s="443"/>
      <c r="AM560" s="443"/>
      <c r="AN560" s="443"/>
      <c r="AO560" s="443"/>
      <c r="AP560" s="443"/>
      <c r="AQ560" s="443"/>
      <c r="AR560" s="444"/>
      <c r="AS560" s="147">
        <f t="shared" si="54"/>
        <v>0</v>
      </c>
      <c r="AT560" s="143"/>
      <c r="AU560" s="322"/>
      <c r="AZ560" s="3" t="str">
        <f t="shared" si="55"/>
        <v>-</v>
      </c>
    </row>
    <row r="561" spans="4:52" ht="26.1" customHeight="1" x14ac:dyDescent="0.2">
      <c r="D561" s="467"/>
      <c r="E561" s="468"/>
      <c r="F561" s="468"/>
      <c r="G561" s="468"/>
      <c r="H561" s="469"/>
      <c r="I561" s="486" t="s">
        <v>12</v>
      </c>
      <c r="J561" s="486"/>
      <c r="K561" s="486"/>
      <c r="L561" s="486"/>
      <c r="M561" s="486"/>
      <c r="N561" s="486"/>
      <c r="O561" s="486"/>
      <c r="P561" s="486"/>
      <c r="Q561" s="486"/>
      <c r="R561" s="486"/>
      <c r="S561" s="486"/>
      <c r="T561" s="486"/>
      <c r="U561" s="486"/>
      <c r="V561" s="486"/>
      <c r="W561" s="486"/>
      <c r="X561" s="486"/>
      <c r="Y561" s="442"/>
      <c r="Z561" s="443"/>
      <c r="AA561" s="443"/>
      <c r="AB561" s="443"/>
      <c r="AC561" s="443"/>
      <c r="AD561" s="443"/>
      <c r="AE561" s="443"/>
      <c r="AF561" s="443"/>
      <c r="AG561" s="443"/>
      <c r="AH561" s="443"/>
      <c r="AI561" s="443"/>
      <c r="AJ561" s="443"/>
      <c r="AK561" s="443"/>
      <c r="AL561" s="443"/>
      <c r="AM561" s="443"/>
      <c r="AN561" s="443"/>
      <c r="AO561" s="443"/>
      <c r="AP561" s="443"/>
      <c r="AQ561" s="443"/>
      <c r="AR561" s="444"/>
      <c r="AS561" s="147">
        <f t="shared" si="54"/>
        <v>0</v>
      </c>
      <c r="AT561" s="143"/>
      <c r="AU561" s="322"/>
      <c r="AZ561" s="3" t="str">
        <f t="shared" si="55"/>
        <v>-</v>
      </c>
    </row>
    <row r="562" spans="4:52" ht="26.1" customHeight="1" x14ac:dyDescent="0.2">
      <c r="D562" s="467"/>
      <c r="E562" s="468"/>
      <c r="F562" s="468"/>
      <c r="G562" s="468"/>
      <c r="H562" s="469"/>
      <c r="I562" s="486" t="s">
        <v>734</v>
      </c>
      <c r="J562" s="486"/>
      <c r="K562" s="486"/>
      <c r="L562" s="486"/>
      <c r="M562" s="486"/>
      <c r="N562" s="486"/>
      <c r="O562" s="486"/>
      <c r="P562" s="486"/>
      <c r="Q562" s="486"/>
      <c r="R562" s="486"/>
      <c r="S562" s="486"/>
      <c r="T562" s="486"/>
      <c r="U562" s="486"/>
      <c r="V562" s="486"/>
      <c r="W562" s="486"/>
      <c r="X562" s="486"/>
      <c r="Y562" s="442"/>
      <c r="Z562" s="443"/>
      <c r="AA562" s="443"/>
      <c r="AB562" s="443"/>
      <c r="AC562" s="443"/>
      <c r="AD562" s="443"/>
      <c r="AE562" s="443"/>
      <c r="AF562" s="443"/>
      <c r="AG562" s="443"/>
      <c r="AH562" s="443"/>
      <c r="AI562" s="443"/>
      <c r="AJ562" s="443"/>
      <c r="AK562" s="443"/>
      <c r="AL562" s="443"/>
      <c r="AM562" s="443"/>
      <c r="AN562" s="443"/>
      <c r="AO562" s="443"/>
      <c r="AP562" s="443"/>
      <c r="AQ562" s="443"/>
      <c r="AR562" s="444"/>
      <c r="AS562" s="147">
        <f t="shared" si="54"/>
        <v>0</v>
      </c>
      <c r="AT562" s="143"/>
      <c r="AU562" s="322"/>
      <c r="AZ562" s="3" t="str">
        <f t="shared" si="55"/>
        <v>-</v>
      </c>
    </row>
    <row r="563" spans="4:52" ht="26.1" customHeight="1" x14ac:dyDescent="0.2">
      <c r="D563" s="467"/>
      <c r="E563" s="468"/>
      <c r="F563" s="468"/>
      <c r="G563" s="468"/>
      <c r="H563" s="469"/>
      <c r="I563" s="486" t="s">
        <v>11</v>
      </c>
      <c r="J563" s="486"/>
      <c r="K563" s="486"/>
      <c r="L563" s="486"/>
      <c r="M563" s="486"/>
      <c r="N563" s="486"/>
      <c r="O563" s="486"/>
      <c r="P563" s="486"/>
      <c r="Q563" s="486"/>
      <c r="R563" s="486"/>
      <c r="S563" s="486"/>
      <c r="T563" s="486"/>
      <c r="U563" s="486"/>
      <c r="V563" s="486"/>
      <c r="W563" s="486"/>
      <c r="X563" s="486"/>
      <c r="Y563" s="442"/>
      <c r="Z563" s="443"/>
      <c r="AA563" s="443"/>
      <c r="AB563" s="443"/>
      <c r="AC563" s="443"/>
      <c r="AD563" s="443"/>
      <c r="AE563" s="443"/>
      <c r="AF563" s="443"/>
      <c r="AG563" s="443"/>
      <c r="AH563" s="443"/>
      <c r="AI563" s="443"/>
      <c r="AJ563" s="443"/>
      <c r="AK563" s="443"/>
      <c r="AL563" s="443"/>
      <c r="AM563" s="443"/>
      <c r="AN563" s="443"/>
      <c r="AO563" s="443"/>
      <c r="AP563" s="443"/>
      <c r="AQ563" s="443"/>
      <c r="AR563" s="444"/>
      <c r="AS563" s="147">
        <f t="shared" si="54"/>
        <v>0</v>
      </c>
      <c r="AT563" s="143"/>
      <c r="AU563" s="322"/>
      <c r="AZ563" s="3" t="str">
        <f t="shared" si="55"/>
        <v>-</v>
      </c>
    </row>
    <row r="564" spans="4:52" ht="69.95" customHeight="1" x14ac:dyDescent="0.2">
      <c r="D564" s="467"/>
      <c r="E564" s="468"/>
      <c r="F564" s="468"/>
      <c r="G564" s="468"/>
      <c r="H564" s="469"/>
      <c r="I564" s="459" t="s">
        <v>871</v>
      </c>
      <c r="J564" s="460"/>
      <c r="K564" s="460"/>
      <c r="L564" s="460"/>
      <c r="M564" s="460"/>
      <c r="N564" s="460"/>
      <c r="O564" s="460"/>
      <c r="P564" s="460"/>
      <c r="Q564" s="460"/>
      <c r="R564" s="460"/>
      <c r="S564" s="460"/>
      <c r="T564" s="460"/>
      <c r="U564" s="460"/>
      <c r="V564" s="460"/>
      <c r="W564" s="460"/>
      <c r="X564" s="460"/>
      <c r="Y564" s="460"/>
      <c r="Z564" s="460"/>
      <c r="AA564" s="460"/>
      <c r="AB564" s="460"/>
      <c r="AC564" s="460"/>
      <c r="AD564" s="460"/>
      <c r="AE564" s="460"/>
      <c r="AF564" s="460"/>
      <c r="AG564" s="460"/>
      <c r="AH564" s="460"/>
      <c r="AI564" s="460"/>
      <c r="AJ564" s="460"/>
      <c r="AK564" s="460"/>
      <c r="AL564" s="460"/>
      <c r="AM564" s="460"/>
      <c r="AN564" s="460"/>
      <c r="AO564" s="460"/>
      <c r="AP564" s="460"/>
      <c r="AQ564" s="460"/>
      <c r="AR564" s="461"/>
      <c r="AS564" s="322"/>
      <c r="AT564" s="322"/>
      <c r="AU564" s="322"/>
    </row>
    <row r="565" spans="4:52" ht="14.1" customHeight="1" x14ac:dyDescent="0.2">
      <c r="D565" s="467"/>
      <c r="E565" s="468"/>
      <c r="F565" s="468"/>
      <c r="G565" s="468"/>
      <c r="H565" s="469"/>
      <c r="I565" s="111"/>
      <c r="J565" s="407" t="s">
        <v>132</v>
      </c>
      <c r="K565" s="407"/>
      <c r="L565" s="407"/>
      <c r="M565" s="407"/>
      <c r="N565" s="407"/>
      <c r="O565" s="407"/>
      <c r="P565" s="407"/>
      <c r="Q565" s="407"/>
      <c r="R565" s="410" t="s">
        <v>134</v>
      </c>
      <c r="S565" s="376"/>
      <c r="T565" s="376"/>
      <c r="U565" s="376"/>
      <c r="V565" s="376"/>
      <c r="W565" s="377"/>
      <c r="X565" s="120"/>
      <c r="Y565" s="410" t="s">
        <v>133</v>
      </c>
      <c r="Z565" s="376"/>
      <c r="AA565" s="376"/>
      <c r="AB565" s="376"/>
      <c r="AC565" s="376"/>
      <c r="AD565" s="376"/>
      <c r="AE565" s="376"/>
      <c r="AF565" s="376"/>
      <c r="AG565" s="376"/>
      <c r="AH565" s="376"/>
      <c r="AI565" s="376"/>
      <c r="AJ565" s="376"/>
      <c r="AK565" s="376"/>
      <c r="AL565" s="376"/>
      <c r="AM565" s="376"/>
      <c r="AN565" s="376"/>
      <c r="AO565" s="376"/>
      <c r="AP565" s="376"/>
      <c r="AQ565" s="376"/>
      <c r="AR565" s="377"/>
      <c r="AS565" s="322" t="s">
        <v>815</v>
      </c>
      <c r="AT565" s="322"/>
      <c r="AU565" s="322"/>
    </row>
    <row r="566" spans="4:52" ht="14.1" customHeight="1" x14ac:dyDescent="0.2">
      <c r="D566" s="467"/>
      <c r="E566" s="468"/>
      <c r="F566" s="468"/>
      <c r="G566" s="468"/>
      <c r="H566" s="469"/>
      <c r="I566" s="111" t="s">
        <v>748</v>
      </c>
      <c r="J566" s="408" t="str">
        <f>CONCATENATE('2.'!$D$8,'2.'!$I$8,'2.'!$J$8,"-")</f>
        <v>HAT-14-01-0380-</v>
      </c>
      <c r="K566" s="408"/>
      <c r="L566" s="408"/>
      <c r="M566" s="408"/>
      <c r="N566" s="408"/>
      <c r="O566" s="408"/>
      <c r="P566" s="408"/>
      <c r="Q566" s="408"/>
      <c r="R566" s="428"/>
      <c r="S566" s="429"/>
      <c r="T566" s="429"/>
      <c r="U566" s="429"/>
      <c r="V566" s="429"/>
      <c r="W566" s="473"/>
      <c r="X566" s="109" t="s">
        <v>129</v>
      </c>
      <c r="Y566" s="462"/>
      <c r="Z566" s="462"/>
      <c r="AA566" s="462"/>
      <c r="AB566" s="462"/>
      <c r="AC566" s="462"/>
      <c r="AD566" s="462"/>
      <c r="AE566" s="462"/>
      <c r="AF566" s="462"/>
      <c r="AG566" s="462"/>
      <c r="AH566" s="462"/>
      <c r="AI566" s="462"/>
      <c r="AJ566" s="462"/>
      <c r="AK566" s="462"/>
      <c r="AL566" s="462"/>
      <c r="AM566" s="462"/>
      <c r="AN566" s="462"/>
      <c r="AO566" s="462"/>
      <c r="AP566" s="462"/>
      <c r="AQ566" s="462"/>
      <c r="AR566" s="463"/>
      <c r="AS566" s="147">
        <f>IF(R566&gt;0,1,0)</f>
        <v>0</v>
      </c>
      <c r="AT566" s="321"/>
      <c r="AU566" s="322"/>
    </row>
    <row r="567" spans="4:52" ht="14.1" customHeight="1" x14ac:dyDescent="0.2">
      <c r="D567" s="467"/>
      <c r="E567" s="468"/>
      <c r="F567" s="468"/>
      <c r="G567" s="468"/>
      <c r="H567" s="469"/>
      <c r="I567" s="111" t="s">
        <v>749</v>
      </c>
      <c r="J567" s="408" t="str">
        <f>CONCATENATE('2.'!$D$8,'2.'!$I$8,'2.'!$J$8,"-")</f>
        <v>HAT-14-01-0380-</v>
      </c>
      <c r="K567" s="408"/>
      <c r="L567" s="408"/>
      <c r="M567" s="408"/>
      <c r="N567" s="408"/>
      <c r="O567" s="408"/>
      <c r="P567" s="408"/>
      <c r="Q567" s="408"/>
      <c r="R567" s="428"/>
      <c r="S567" s="429"/>
      <c r="T567" s="429"/>
      <c r="U567" s="429"/>
      <c r="V567" s="429"/>
      <c r="W567" s="473"/>
      <c r="X567" s="109" t="s">
        <v>129</v>
      </c>
      <c r="Y567" s="462"/>
      <c r="Z567" s="462"/>
      <c r="AA567" s="462"/>
      <c r="AB567" s="462"/>
      <c r="AC567" s="462"/>
      <c r="AD567" s="462"/>
      <c r="AE567" s="462"/>
      <c r="AF567" s="462"/>
      <c r="AG567" s="462"/>
      <c r="AH567" s="462"/>
      <c r="AI567" s="462"/>
      <c r="AJ567" s="462"/>
      <c r="AK567" s="462"/>
      <c r="AL567" s="462"/>
      <c r="AM567" s="462"/>
      <c r="AN567" s="462"/>
      <c r="AO567" s="462"/>
      <c r="AP567" s="462"/>
      <c r="AQ567" s="462"/>
      <c r="AR567" s="463"/>
      <c r="AS567" s="147">
        <f t="shared" ref="AS567:AS572" si="56">IF(R567&gt;0,1,0)</f>
        <v>0</v>
      </c>
      <c r="AT567" s="321"/>
      <c r="AU567" s="322"/>
    </row>
    <row r="568" spans="4:52" ht="14.1" customHeight="1" x14ac:dyDescent="0.2">
      <c r="D568" s="467"/>
      <c r="E568" s="468"/>
      <c r="F568" s="468"/>
      <c r="G568" s="468"/>
      <c r="H568" s="469"/>
      <c r="I568" s="111" t="s">
        <v>750</v>
      </c>
      <c r="J568" s="408" t="str">
        <f>CONCATENATE('2.'!$D$8,'2.'!$I$8,'2.'!$J$8,"-")</f>
        <v>HAT-14-01-0380-</v>
      </c>
      <c r="K568" s="408"/>
      <c r="L568" s="408"/>
      <c r="M568" s="408"/>
      <c r="N568" s="408"/>
      <c r="O568" s="408"/>
      <c r="P568" s="408"/>
      <c r="Q568" s="408"/>
      <c r="R568" s="428"/>
      <c r="S568" s="429"/>
      <c r="T568" s="429"/>
      <c r="U568" s="429"/>
      <c r="V568" s="429"/>
      <c r="W568" s="473"/>
      <c r="X568" s="109" t="s">
        <v>129</v>
      </c>
      <c r="Y568" s="462"/>
      <c r="Z568" s="462"/>
      <c r="AA568" s="462"/>
      <c r="AB568" s="462"/>
      <c r="AC568" s="462"/>
      <c r="AD568" s="462"/>
      <c r="AE568" s="462"/>
      <c r="AF568" s="462"/>
      <c r="AG568" s="462"/>
      <c r="AH568" s="462"/>
      <c r="AI568" s="462"/>
      <c r="AJ568" s="462"/>
      <c r="AK568" s="462"/>
      <c r="AL568" s="462"/>
      <c r="AM568" s="462"/>
      <c r="AN568" s="462"/>
      <c r="AO568" s="462"/>
      <c r="AP568" s="462"/>
      <c r="AQ568" s="462"/>
      <c r="AR568" s="463"/>
      <c r="AS568" s="147">
        <f t="shared" si="56"/>
        <v>0</v>
      </c>
      <c r="AT568" s="321"/>
      <c r="AU568" s="322"/>
    </row>
    <row r="569" spans="4:52" ht="14.1" customHeight="1" x14ac:dyDescent="0.2">
      <c r="D569" s="467"/>
      <c r="E569" s="468"/>
      <c r="F569" s="468"/>
      <c r="G569" s="468"/>
      <c r="H569" s="469"/>
      <c r="I569" s="111" t="s">
        <v>751</v>
      </c>
      <c r="J569" s="408" t="str">
        <f>CONCATENATE('2.'!$D$8,'2.'!$I$8,'2.'!$J$8,"-")</f>
        <v>HAT-14-01-0380-</v>
      </c>
      <c r="K569" s="408"/>
      <c r="L569" s="408"/>
      <c r="M569" s="408"/>
      <c r="N569" s="408"/>
      <c r="O569" s="408"/>
      <c r="P569" s="408"/>
      <c r="Q569" s="408"/>
      <c r="R569" s="428"/>
      <c r="S569" s="429"/>
      <c r="T569" s="429"/>
      <c r="U569" s="429"/>
      <c r="V569" s="429"/>
      <c r="W569" s="473"/>
      <c r="X569" s="109" t="s">
        <v>129</v>
      </c>
      <c r="Y569" s="462"/>
      <c r="Z569" s="462"/>
      <c r="AA569" s="462"/>
      <c r="AB569" s="462"/>
      <c r="AC569" s="462"/>
      <c r="AD569" s="462"/>
      <c r="AE569" s="462"/>
      <c r="AF569" s="462"/>
      <c r="AG569" s="462"/>
      <c r="AH569" s="462"/>
      <c r="AI569" s="462"/>
      <c r="AJ569" s="462"/>
      <c r="AK569" s="462"/>
      <c r="AL569" s="462"/>
      <c r="AM569" s="462"/>
      <c r="AN569" s="462"/>
      <c r="AO569" s="462"/>
      <c r="AP569" s="462"/>
      <c r="AQ569" s="462"/>
      <c r="AR569" s="463"/>
      <c r="AS569" s="147">
        <f t="shared" si="56"/>
        <v>0</v>
      </c>
      <c r="AT569" s="321"/>
      <c r="AU569" s="322"/>
    </row>
    <row r="570" spans="4:52" ht="14.1" customHeight="1" x14ac:dyDescent="0.2">
      <c r="D570" s="467"/>
      <c r="E570" s="468"/>
      <c r="F570" s="468"/>
      <c r="G570" s="468"/>
      <c r="H570" s="469"/>
      <c r="I570" s="111" t="s">
        <v>752</v>
      </c>
      <c r="J570" s="408" t="str">
        <f>CONCATENATE('2.'!$D$8,'2.'!$I$8,'2.'!$J$8,"-")</f>
        <v>HAT-14-01-0380-</v>
      </c>
      <c r="K570" s="408"/>
      <c r="L570" s="408"/>
      <c r="M570" s="408"/>
      <c r="N570" s="408"/>
      <c r="O570" s="408"/>
      <c r="P570" s="408"/>
      <c r="Q570" s="408"/>
      <c r="R570" s="428"/>
      <c r="S570" s="429"/>
      <c r="T570" s="429"/>
      <c r="U570" s="429"/>
      <c r="V570" s="429"/>
      <c r="W570" s="473"/>
      <c r="X570" s="109" t="s">
        <v>129</v>
      </c>
      <c r="Y570" s="462"/>
      <c r="Z570" s="462"/>
      <c r="AA570" s="462"/>
      <c r="AB570" s="462"/>
      <c r="AC570" s="462"/>
      <c r="AD570" s="462"/>
      <c r="AE570" s="462"/>
      <c r="AF570" s="462"/>
      <c r="AG570" s="462"/>
      <c r="AH570" s="462"/>
      <c r="AI570" s="462"/>
      <c r="AJ570" s="462"/>
      <c r="AK570" s="462"/>
      <c r="AL570" s="462"/>
      <c r="AM570" s="462"/>
      <c r="AN570" s="462"/>
      <c r="AO570" s="462"/>
      <c r="AP570" s="462"/>
      <c r="AQ570" s="462"/>
      <c r="AR570" s="463"/>
      <c r="AS570" s="147">
        <f t="shared" si="56"/>
        <v>0</v>
      </c>
      <c r="AT570" s="321"/>
      <c r="AU570" s="322"/>
    </row>
    <row r="571" spans="4:52" ht="14.1" customHeight="1" x14ac:dyDescent="0.2">
      <c r="D571" s="467"/>
      <c r="E571" s="468"/>
      <c r="F571" s="468"/>
      <c r="G571" s="468"/>
      <c r="H571" s="469"/>
      <c r="I571" s="111" t="s">
        <v>753</v>
      </c>
      <c r="J571" s="408" t="str">
        <f>CONCATENATE('2.'!$D$8,'2.'!$I$8,'2.'!$J$8,"-")</f>
        <v>HAT-14-01-0380-</v>
      </c>
      <c r="K571" s="408"/>
      <c r="L571" s="408"/>
      <c r="M571" s="408"/>
      <c r="N571" s="408"/>
      <c r="O571" s="408"/>
      <c r="P571" s="408"/>
      <c r="Q571" s="408"/>
      <c r="R571" s="428"/>
      <c r="S571" s="429"/>
      <c r="T571" s="429"/>
      <c r="U571" s="429"/>
      <c r="V571" s="429"/>
      <c r="W571" s="473"/>
      <c r="X571" s="109" t="s">
        <v>129</v>
      </c>
      <c r="Y571" s="462"/>
      <c r="Z571" s="462"/>
      <c r="AA571" s="462"/>
      <c r="AB571" s="462"/>
      <c r="AC571" s="462"/>
      <c r="AD571" s="462"/>
      <c r="AE571" s="462"/>
      <c r="AF571" s="462"/>
      <c r="AG571" s="462"/>
      <c r="AH571" s="462"/>
      <c r="AI571" s="462"/>
      <c r="AJ571" s="462"/>
      <c r="AK571" s="462"/>
      <c r="AL571" s="462"/>
      <c r="AM571" s="462"/>
      <c r="AN571" s="462"/>
      <c r="AO571" s="462"/>
      <c r="AP571" s="462"/>
      <c r="AQ571" s="462"/>
      <c r="AR571" s="463"/>
      <c r="AS571" s="147">
        <f t="shared" si="56"/>
        <v>0</v>
      </c>
      <c r="AT571" s="321"/>
      <c r="AU571" s="322"/>
    </row>
    <row r="572" spans="4:52" ht="14.1" customHeight="1" x14ac:dyDescent="0.2">
      <c r="D572" s="470"/>
      <c r="E572" s="471"/>
      <c r="F572" s="471"/>
      <c r="G572" s="471"/>
      <c r="H572" s="472"/>
      <c r="I572" s="111" t="s">
        <v>754</v>
      </c>
      <c r="J572" s="408" t="str">
        <f>CONCATENATE('2.'!$D$8,'2.'!$I$8,'2.'!$J$8,"-")</f>
        <v>HAT-14-01-0380-</v>
      </c>
      <c r="K572" s="408"/>
      <c r="L572" s="408"/>
      <c r="M572" s="408"/>
      <c r="N572" s="408"/>
      <c r="O572" s="408"/>
      <c r="P572" s="408"/>
      <c r="Q572" s="408"/>
      <c r="R572" s="428"/>
      <c r="S572" s="429"/>
      <c r="T572" s="429"/>
      <c r="U572" s="429"/>
      <c r="V572" s="429"/>
      <c r="W572" s="473"/>
      <c r="X572" s="109" t="s">
        <v>129</v>
      </c>
      <c r="Y572" s="462"/>
      <c r="Z572" s="462"/>
      <c r="AA572" s="462"/>
      <c r="AB572" s="462"/>
      <c r="AC572" s="462"/>
      <c r="AD572" s="462"/>
      <c r="AE572" s="462"/>
      <c r="AF572" s="462"/>
      <c r="AG572" s="462"/>
      <c r="AH572" s="462"/>
      <c r="AI572" s="462"/>
      <c r="AJ572" s="462"/>
      <c r="AK572" s="462"/>
      <c r="AL572" s="462"/>
      <c r="AM572" s="462"/>
      <c r="AN572" s="462"/>
      <c r="AO572" s="462"/>
      <c r="AP572" s="462"/>
      <c r="AQ572" s="462"/>
      <c r="AR572" s="463"/>
      <c r="AS572" s="147">
        <f t="shared" si="56"/>
        <v>0</v>
      </c>
      <c r="AT572" s="321"/>
      <c r="AU572" s="322"/>
    </row>
    <row r="573" spans="4:52" ht="14.1" customHeight="1" x14ac:dyDescent="0.2">
      <c r="D573" s="464" t="s">
        <v>74</v>
      </c>
      <c r="E573" s="465"/>
      <c r="F573" s="465"/>
      <c r="G573" s="465"/>
      <c r="H573" s="466"/>
      <c r="I573" s="487" t="s">
        <v>791</v>
      </c>
      <c r="J573" s="488"/>
      <c r="K573" s="488"/>
      <c r="L573" s="488"/>
      <c r="M573" s="488"/>
      <c r="N573" s="488"/>
      <c r="O573" s="488"/>
      <c r="P573" s="488"/>
      <c r="Q573" s="488"/>
      <c r="R573" s="488"/>
      <c r="S573" s="488"/>
      <c r="T573" s="488"/>
      <c r="U573" s="488"/>
      <c r="V573" s="488"/>
      <c r="W573" s="488"/>
      <c r="X573" s="488"/>
      <c r="Y573" s="488"/>
      <c r="Z573" s="488"/>
      <c r="AA573" s="488"/>
      <c r="AB573" s="488"/>
      <c r="AC573" s="488"/>
      <c r="AD573" s="488"/>
      <c r="AE573" s="488"/>
      <c r="AF573" s="488"/>
      <c r="AG573" s="488"/>
      <c r="AH573" s="488"/>
      <c r="AI573" s="488"/>
      <c r="AJ573" s="488"/>
      <c r="AK573" s="488"/>
      <c r="AL573" s="488"/>
      <c r="AM573" s="488"/>
      <c r="AN573" s="488"/>
      <c r="AO573" s="488"/>
      <c r="AP573" s="488"/>
      <c r="AQ573" s="488"/>
      <c r="AR573" s="489"/>
      <c r="AS573" s="319">
        <f>SUM(AS566:AS572)</f>
        <v>0</v>
      </c>
      <c r="AT573" s="319"/>
      <c r="AU573" s="319"/>
    </row>
    <row r="574" spans="4:52" ht="14.1" customHeight="1" x14ac:dyDescent="0.2">
      <c r="D574" s="467"/>
      <c r="E574" s="468"/>
      <c r="F574" s="468"/>
      <c r="G574" s="468"/>
      <c r="H574" s="469"/>
      <c r="I574" s="442"/>
      <c r="J574" s="443"/>
      <c r="K574" s="443"/>
      <c r="L574" s="443"/>
      <c r="M574" s="443"/>
      <c r="N574" s="443"/>
      <c r="O574" s="443"/>
      <c r="P574" s="443"/>
      <c r="Q574" s="443"/>
      <c r="R574" s="443"/>
      <c r="S574" s="443"/>
      <c r="T574" s="443"/>
      <c r="U574" s="443"/>
      <c r="V574" s="443"/>
      <c r="W574" s="443"/>
      <c r="X574" s="443"/>
      <c r="Y574" s="443"/>
      <c r="Z574" s="443"/>
      <c r="AA574" s="443"/>
      <c r="AB574" s="443"/>
      <c r="AC574" s="443"/>
      <c r="AD574" s="443"/>
      <c r="AE574" s="443"/>
      <c r="AF574" s="443"/>
      <c r="AG574" s="443"/>
      <c r="AH574" s="443"/>
      <c r="AI574" s="443"/>
      <c r="AJ574" s="443"/>
      <c r="AK574" s="443"/>
      <c r="AL574" s="443"/>
      <c r="AM574" s="443"/>
      <c r="AN574" s="443"/>
      <c r="AO574" s="443"/>
      <c r="AP574" s="443"/>
      <c r="AQ574" s="443"/>
      <c r="AR574" s="444"/>
      <c r="AS574" s="337"/>
      <c r="AT574" s="337"/>
      <c r="AU574" s="337"/>
    </row>
    <row r="575" spans="4:52" ht="14.1" customHeight="1" x14ac:dyDescent="0.2">
      <c r="D575" s="467"/>
      <c r="E575" s="468"/>
      <c r="F575" s="468"/>
      <c r="G575" s="468"/>
      <c r="H575" s="469"/>
      <c r="I575" s="483" t="s">
        <v>792</v>
      </c>
      <c r="J575" s="484"/>
      <c r="K575" s="484"/>
      <c r="L575" s="484"/>
      <c r="M575" s="484"/>
      <c r="N575" s="484"/>
      <c r="O575" s="484"/>
      <c r="P575" s="484"/>
      <c r="Q575" s="484"/>
      <c r="R575" s="484"/>
      <c r="S575" s="484"/>
      <c r="T575" s="484"/>
      <c r="U575" s="484"/>
      <c r="V575" s="484"/>
      <c r="W575" s="484"/>
      <c r="X575" s="484"/>
      <c r="Y575" s="484"/>
      <c r="Z575" s="484"/>
      <c r="AA575" s="484"/>
      <c r="AB575" s="484"/>
      <c r="AC575" s="484"/>
      <c r="AD575" s="484"/>
      <c r="AE575" s="484"/>
      <c r="AF575" s="484"/>
      <c r="AG575" s="484"/>
      <c r="AH575" s="484"/>
      <c r="AI575" s="484"/>
      <c r="AJ575" s="484"/>
      <c r="AK575" s="484"/>
      <c r="AL575" s="484"/>
      <c r="AM575" s="484"/>
      <c r="AN575" s="484"/>
      <c r="AO575" s="484"/>
      <c r="AP575" s="484"/>
      <c r="AQ575" s="484"/>
      <c r="AR575" s="485"/>
      <c r="AS575" s="154"/>
      <c r="AT575" s="154"/>
      <c r="AU575" s="154"/>
    </row>
    <row r="576" spans="4:52" ht="14.1" customHeight="1" x14ac:dyDescent="0.2">
      <c r="D576" s="467"/>
      <c r="E576" s="468"/>
      <c r="F576" s="468"/>
      <c r="G576" s="468"/>
      <c r="H576" s="469"/>
      <c r="I576" s="442"/>
      <c r="J576" s="443"/>
      <c r="K576" s="443"/>
      <c r="L576" s="443"/>
      <c r="M576" s="443"/>
      <c r="N576" s="443"/>
      <c r="O576" s="443"/>
      <c r="P576" s="443"/>
      <c r="Q576" s="443"/>
      <c r="R576" s="443"/>
      <c r="S576" s="443"/>
      <c r="T576" s="443"/>
      <c r="U576" s="443"/>
      <c r="V576" s="443"/>
      <c r="W576" s="443"/>
      <c r="X576" s="443"/>
      <c r="Y576" s="443"/>
      <c r="Z576" s="443"/>
      <c r="AA576" s="443"/>
      <c r="AB576" s="443"/>
      <c r="AC576" s="443"/>
      <c r="AD576" s="443"/>
      <c r="AE576" s="443"/>
      <c r="AF576" s="443"/>
      <c r="AG576" s="443"/>
      <c r="AH576" s="443"/>
      <c r="AI576" s="443"/>
      <c r="AJ576" s="443"/>
      <c r="AK576" s="443"/>
      <c r="AL576" s="443"/>
      <c r="AM576" s="443"/>
      <c r="AN576" s="443"/>
      <c r="AO576" s="443"/>
      <c r="AP576" s="443"/>
      <c r="AQ576" s="443"/>
      <c r="AR576" s="444"/>
      <c r="AS576" s="337"/>
      <c r="AT576" s="337"/>
      <c r="AU576" s="337"/>
    </row>
    <row r="577" spans="4:52" ht="27.95" customHeight="1" x14ac:dyDescent="0.15">
      <c r="D577" s="467"/>
      <c r="E577" s="468"/>
      <c r="F577" s="468"/>
      <c r="G577" s="468"/>
      <c r="H577" s="469"/>
      <c r="I577" s="483" t="s">
        <v>16</v>
      </c>
      <c r="J577" s="484"/>
      <c r="K577" s="484"/>
      <c r="L577" s="484"/>
      <c r="M577" s="484"/>
      <c r="N577" s="484"/>
      <c r="O577" s="484"/>
      <c r="P577" s="484"/>
      <c r="Q577" s="484"/>
      <c r="R577" s="484"/>
      <c r="S577" s="484"/>
      <c r="T577" s="484"/>
      <c r="U577" s="484"/>
      <c r="V577" s="484"/>
      <c r="W577" s="484"/>
      <c r="X577" s="484"/>
      <c r="Y577" s="484"/>
      <c r="Z577" s="484"/>
      <c r="AA577" s="484"/>
      <c r="AB577" s="484"/>
      <c r="AC577" s="484"/>
      <c r="AD577" s="484"/>
      <c r="AE577" s="484"/>
      <c r="AF577" s="484"/>
      <c r="AG577" s="484"/>
      <c r="AH577" s="484"/>
      <c r="AI577" s="484"/>
      <c r="AJ577" s="484"/>
      <c r="AK577" s="484"/>
      <c r="AL577" s="484"/>
      <c r="AM577" s="484"/>
      <c r="AN577" s="484"/>
      <c r="AO577" s="484"/>
      <c r="AP577" s="484"/>
      <c r="AQ577" s="484"/>
      <c r="AR577" s="485"/>
      <c r="AS577" s="303" t="s">
        <v>815</v>
      </c>
      <c r="AT577" s="303" t="s">
        <v>248</v>
      </c>
      <c r="AU577" s="154"/>
    </row>
    <row r="578" spans="4:52" ht="14.1" customHeight="1" x14ac:dyDescent="0.2">
      <c r="D578" s="467"/>
      <c r="E578" s="468"/>
      <c r="F578" s="468"/>
      <c r="G578" s="468"/>
      <c r="H578" s="469"/>
      <c r="I578" s="490"/>
      <c r="J578" s="491"/>
      <c r="K578" s="491"/>
      <c r="L578" s="491"/>
      <c r="M578" s="491"/>
      <c r="N578" s="491"/>
      <c r="O578" s="491"/>
      <c r="P578" s="491"/>
      <c r="Q578" s="491"/>
      <c r="R578" s="491"/>
      <c r="S578" s="491"/>
      <c r="T578" s="491"/>
      <c r="U578" s="491"/>
      <c r="V578" s="491"/>
      <c r="W578" s="491"/>
      <c r="X578" s="491"/>
      <c r="Y578" s="491"/>
      <c r="Z578" s="491"/>
      <c r="AA578" s="491"/>
      <c r="AB578" s="491"/>
      <c r="AC578" s="491"/>
      <c r="AD578" s="491"/>
      <c r="AE578" s="491"/>
      <c r="AF578" s="491"/>
      <c r="AG578" s="491"/>
      <c r="AH578" s="491"/>
      <c r="AI578" s="491"/>
      <c r="AJ578" s="491"/>
      <c r="AK578" s="491"/>
      <c r="AL578" s="491"/>
      <c r="AM578" s="491"/>
      <c r="AN578" s="491"/>
      <c r="AO578" s="491"/>
      <c r="AP578" s="491"/>
      <c r="AQ578" s="491"/>
      <c r="AR578" s="492"/>
      <c r="AS578" s="518"/>
      <c r="AT578" s="515"/>
      <c r="AU578" s="311"/>
    </row>
    <row r="579" spans="4:52" ht="14.1" customHeight="1" x14ac:dyDescent="0.2">
      <c r="D579" s="467"/>
      <c r="E579" s="468"/>
      <c r="F579" s="468"/>
      <c r="G579" s="468"/>
      <c r="H579" s="469"/>
      <c r="I579" s="493"/>
      <c r="J579" s="494"/>
      <c r="K579" s="494"/>
      <c r="L579" s="494"/>
      <c r="M579" s="494"/>
      <c r="N579" s="494"/>
      <c r="O579" s="494"/>
      <c r="P579" s="494"/>
      <c r="Q579" s="494"/>
      <c r="R579" s="494"/>
      <c r="S579" s="494"/>
      <c r="T579" s="494"/>
      <c r="U579" s="494"/>
      <c r="V579" s="494"/>
      <c r="W579" s="494"/>
      <c r="X579" s="494"/>
      <c r="Y579" s="494"/>
      <c r="Z579" s="494"/>
      <c r="AA579" s="494"/>
      <c r="AB579" s="494"/>
      <c r="AC579" s="494"/>
      <c r="AD579" s="494"/>
      <c r="AE579" s="494"/>
      <c r="AF579" s="494"/>
      <c r="AG579" s="494"/>
      <c r="AH579" s="494"/>
      <c r="AI579" s="494"/>
      <c r="AJ579" s="494"/>
      <c r="AK579" s="494"/>
      <c r="AL579" s="494"/>
      <c r="AM579" s="494"/>
      <c r="AN579" s="494"/>
      <c r="AO579" s="494"/>
      <c r="AP579" s="494"/>
      <c r="AQ579" s="494"/>
      <c r="AR579" s="495"/>
      <c r="AS579" s="518"/>
      <c r="AT579" s="516"/>
      <c r="AU579" s="311"/>
    </row>
    <row r="580" spans="4:52" ht="14.1" customHeight="1" x14ac:dyDescent="0.2">
      <c r="D580" s="467"/>
      <c r="E580" s="468"/>
      <c r="F580" s="468"/>
      <c r="G580" s="468"/>
      <c r="H580" s="469"/>
      <c r="I580" s="493"/>
      <c r="J580" s="494"/>
      <c r="K580" s="494"/>
      <c r="L580" s="494"/>
      <c r="M580" s="494"/>
      <c r="N580" s="494"/>
      <c r="O580" s="494"/>
      <c r="P580" s="494"/>
      <c r="Q580" s="494"/>
      <c r="R580" s="494"/>
      <c r="S580" s="494"/>
      <c r="T580" s="494"/>
      <c r="U580" s="494"/>
      <c r="V580" s="494"/>
      <c r="W580" s="494"/>
      <c r="X580" s="494"/>
      <c r="Y580" s="494"/>
      <c r="Z580" s="494"/>
      <c r="AA580" s="494"/>
      <c r="AB580" s="494"/>
      <c r="AC580" s="494"/>
      <c r="AD580" s="494"/>
      <c r="AE580" s="494"/>
      <c r="AF580" s="494"/>
      <c r="AG580" s="494"/>
      <c r="AH580" s="494"/>
      <c r="AI580" s="494"/>
      <c r="AJ580" s="494"/>
      <c r="AK580" s="494"/>
      <c r="AL580" s="494"/>
      <c r="AM580" s="494"/>
      <c r="AN580" s="494"/>
      <c r="AO580" s="494"/>
      <c r="AP580" s="494"/>
      <c r="AQ580" s="494"/>
      <c r="AR580" s="495"/>
      <c r="AS580" s="518"/>
      <c r="AT580" s="516"/>
      <c r="AU580" s="311"/>
    </row>
    <row r="581" spans="4:52" ht="14.1" customHeight="1" x14ac:dyDescent="0.2">
      <c r="D581" s="467"/>
      <c r="E581" s="468"/>
      <c r="F581" s="468"/>
      <c r="G581" s="468"/>
      <c r="H581" s="469"/>
      <c r="I581" s="493"/>
      <c r="J581" s="494"/>
      <c r="K581" s="494"/>
      <c r="L581" s="494"/>
      <c r="M581" s="494"/>
      <c r="N581" s="494"/>
      <c r="O581" s="494"/>
      <c r="P581" s="494"/>
      <c r="Q581" s="494"/>
      <c r="R581" s="494"/>
      <c r="S581" s="494"/>
      <c r="T581" s="494"/>
      <c r="U581" s="494"/>
      <c r="V581" s="494"/>
      <c r="W581" s="494"/>
      <c r="X581" s="494"/>
      <c r="Y581" s="494"/>
      <c r="Z581" s="494"/>
      <c r="AA581" s="494"/>
      <c r="AB581" s="494"/>
      <c r="AC581" s="494"/>
      <c r="AD581" s="494"/>
      <c r="AE581" s="494"/>
      <c r="AF581" s="494"/>
      <c r="AG581" s="494"/>
      <c r="AH581" s="494"/>
      <c r="AI581" s="494"/>
      <c r="AJ581" s="494"/>
      <c r="AK581" s="494"/>
      <c r="AL581" s="494"/>
      <c r="AM581" s="494"/>
      <c r="AN581" s="494"/>
      <c r="AO581" s="494"/>
      <c r="AP581" s="494"/>
      <c r="AQ581" s="494"/>
      <c r="AR581" s="495"/>
      <c r="AS581" s="518"/>
      <c r="AT581" s="516"/>
      <c r="AU581" s="311"/>
    </row>
    <row r="582" spans="4:52" ht="14.1" customHeight="1" x14ac:dyDescent="0.2">
      <c r="D582" s="467"/>
      <c r="E582" s="468"/>
      <c r="F582" s="468"/>
      <c r="G582" s="468"/>
      <c r="H582" s="469"/>
      <c r="I582" s="493"/>
      <c r="J582" s="494"/>
      <c r="K582" s="494"/>
      <c r="L582" s="494"/>
      <c r="M582" s="494"/>
      <c r="N582" s="494"/>
      <c r="O582" s="494"/>
      <c r="P582" s="494"/>
      <c r="Q582" s="494"/>
      <c r="R582" s="494"/>
      <c r="S582" s="494"/>
      <c r="T582" s="494"/>
      <c r="U582" s="494"/>
      <c r="V582" s="494"/>
      <c r="W582" s="494"/>
      <c r="X582" s="494"/>
      <c r="Y582" s="494"/>
      <c r="Z582" s="494"/>
      <c r="AA582" s="494"/>
      <c r="AB582" s="494"/>
      <c r="AC582" s="494"/>
      <c r="AD582" s="494"/>
      <c r="AE582" s="494"/>
      <c r="AF582" s="494"/>
      <c r="AG582" s="494"/>
      <c r="AH582" s="494"/>
      <c r="AI582" s="494"/>
      <c r="AJ582" s="494"/>
      <c r="AK582" s="494"/>
      <c r="AL582" s="494"/>
      <c r="AM582" s="494"/>
      <c r="AN582" s="494"/>
      <c r="AO582" s="494"/>
      <c r="AP582" s="494"/>
      <c r="AQ582" s="494"/>
      <c r="AR582" s="495"/>
      <c r="AS582" s="518"/>
      <c r="AT582" s="516"/>
      <c r="AU582" s="311"/>
    </row>
    <row r="583" spans="4:52" ht="14.1" customHeight="1" x14ac:dyDescent="0.2">
      <c r="D583" s="467"/>
      <c r="E583" s="468"/>
      <c r="F583" s="468"/>
      <c r="G583" s="468"/>
      <c r="H583" s="469"/>
      <c r="I583" s="493"/>
      <c r="J583" s="494"/>
      <c r="K583" s="494"/>
      <c r="L583" s="494"/>
      <c r="M583" s="494"/>
      <c r="N583" s="494"/>
      <c r="O583" s="494"/>
      <c r="P583" s="494"/>
      <c r="Q583" s="494"/>
      <c r="R583" s="494"/>
      <c r="S583" s="494"/>
      <c r="T583" s="494"/>
      <c r="U583" s="494"/>
      <c r="V583" s="494"/>
      <c r="W583" s="494"/>
      <c r="X583" s="494"/>
      <c r="Y583" s="494"/>
      <c r="Z583" s="494"/>
      <c r="AA583" s="494"/>
      <c r="AB583" s="494"/>
      <c r="AC583" s="494"/>
      <c r="AD583" s="494"/>
      <c r="AE583" s="494"/>
      <c r="AF583" s="494"/>
      <c r="AG583" s="494"/>
      <c r="AH583" s="494"/>
      <c r="AI583" s="494"/>
      <c r="AJ583" s="494"/>
      <c r="AK583" s="494"/>
      <c r="AL583" s="494"/>
      <c r="AM583" s="494"/>
      <c r="AN583" s="494"/>
      <c r="AO583" s="494"/>
      <c r="AP583" s="494"/>
      <c r="AQ583" s="494"/>
      <c r="AR583" s="495"/>
      <c r="AS583" s="518"/>
      <c r="AT583" s="516"/>
      <c r="AU583" s="311"/>
    </row>
    <row r="584" spans="4:52" ht="14.1" customHeight="1" x14ac:dyDescent="0.2">
      <c r="D584" s="467"/>
      <c r="E584" s="468"/>
      <c r="F584" s="468"/>
      <c r="G584" s="468"/>
      <c r="H584" s="469"/>
      <c r="I584" s="496"/>
      <c r="J584" s="497"/>
      <c r="K584" s="497"/>
      <c r="L584" s="497"/>
      <c r="M584" s="497"/>
      <c r="N584" s="497"/>
      <c r="O584" s="497"/>
      <c r="P584" s="497"/>
      <c r="Q584" s="497"/>
      <c r="R584" s="497"/>
      <c r="S584" s="497"/>
      <c r="T584" s="497"/>
      <c r="U584" s="497"/>
      <c r="V584" s="497"/>
      <c r="W584" s="497"/>
      <c r="X584" s="497"/>
      <c r="Y584" s="497"/>
      <c r="Z584" s="497"/>
      <c r="AA584" s="497"/>
      <c r="AB584" s="497"/>
      <c r="AC584" s="497"/>
      <c r="AD584" s="497"/>
      <c r="AE584" s="497"/>
      <c r="AF584" s="497"/>
      <c r="AG584" s="497"/>
      <c r="AH584" s="497"/>
      <c r="AI584" s="497"/>
      <c r="AJ584" s="497"/>
      <c r="AK584" s="497"/>
      <c r="AL584" s="497"/>
      <c r="AM584" s="497"/>
      <c r="AN584" s="497"/>
      <c r="AO584" s="497"/>
      <c r="AP584" s="497"/>
      <c r="AQ584" s="497"/>
      <c r="AR584" s="498"/>
      <c r="AS584" s="518"/>
      <c r="AT584" s="517"/>
      <c r="AU584" s="311"/>
      <c r="AV584" s="140">
        <f>LEN(I578)</f>
        <v>0</v>
      </c>
      <c r="AW584" s="140" t="s">
        <v>64</v>
      </c>
      <c r="AX584" s="141">
        <v>700</v>
      </c>
      <c r="AY584" s="140" t="s">
        <v>63</v>
      </c>
      <c r="AZ584" s="3" t="str">
        <f>IF(AV584&gt;AX584,"FIGYELEM! Tartsa be a megjelölt karakterszámot!","-")</f>
        <v>-</v>
      </c>
    </row>
    <row r="585" spans="4:52" ht="26.1" customHeight="1" x14ac:dyDescent="0.2">
      <c r="D585" s="467"/>
      <c r="E585" s="468"/>
      <c r="F585" s="468"/>
      <c r="G585" s="468"/>
      <c r="H585" s="469"/>
      <c r="I585" s="486" t="s">
        <v>8</v>
      </c>
      <c r="J585" s="499"/>
      <c r="K585" s="499"/>
      <c r="L585" s="499"/>
      <c r="M585" s="499"/>
      <c r="N585" s="499"/>
      <c r="O585" s="499"/>
      <c r="P585" s="499"/>
      <c r="Q585" s="499"/>
      <c r="R585" s="499"/>
      <c r="S585" s="499"/>
      <c r="T585" s="499"/>
      <c r="U585" s="499"/>
      <c r="V585" s="499"/>
      <c r="W585" s="499"/>
      <c r="X585" s="499"/>
      <c r="Y585" s="443"/>
      <c r="Z585" s="500"/>
      <c r="AA585" s="500"/>
      <c r="AB585" s="500"/>
      <c r="AC585" s="500"/>
      <c r="AD585" s="500"/>
      <c r="AE585" s="500"/>
      <c r="AF585" s="500"/>
      <c r="AG585" s="500"/>
      <c r="AH585" s="500"/>
      <c r="AI585" s="500"/>
      <c r="AJ585" s="500"/>
      <c r="AK585" s="500"/>
      <c r="AL585" s="500"/>
      <c r="AM585" s="500"/>
      <c r="AN585" s="500"/>
      <c r="AO585" s="500"/>
      <c r="AP585" s="500"/>
      <c r="AQ585" s="500"/>
      <c r="AR585" s="501"/>
      <c r="AS585" s="147">
        <f t="shared" ref="AS585:AS590" si="57">IF(Y585=BM54,1,0)</f>
        <v>0</v>
      </c>
      <c r="AT585" s="143"/>
      <c r="AU585" s="322"/>
      <c r="AZ585" s="3" t="str">
        <f t="shared" ref="AZ585:AZ590" si="58">IF(Y585=BM54,"FIGYELEM! Fejtse ki A részt vevő diákok tevékenységének bemutatása c. mezőben és csatoljon fényképet a tevékenységről!","-")</f>
        <v>-</v>
      </c>
    </row>
    <row r="586" spans="4:52" ht="26.1" customHeight="1" x14ac:dyDescent="0.2">
      <c r="D586" s="467"/>
      <c r="E586" s="468"/>
      <c r="F586" s="468"/>
      <c r="G586" s="468"/>
      <c r="H586" s="469"/>
      <c r="I586" s="486" t="s">
        <v>9</v>
      </c>
      <c r="J586" s="486"/>
      <c r="K586" s="486"/>
      <c r="L586" s="486"/>
      <c r="M586" s="486"/>
      <c r="N586" s="486"/>
      <c r="O586" s="486"/>
      <c r="P586" s="486"/>
      <c r="Q586" s="486"/>
      <c r="R586" s="486"/>
      <c r="S586" s="486"/>
      <c r="T586" s="486"/>
      <c r="U586" s="486"/>
      <c r="V586" s="486"/>
      <c r="W586" s="486"/>
      <c r="X586" s="486"/>
      <c r="Y586" s="442"/>
      <c r="Z586" s="443"/>
      <c r="AA586" s="443"/>
      <c r="AB586" s="443"/>
      <c r="AC586" s="443"/>
      <c r="AD586" s="443"/>
      <c r="AE586" s="443"/>
      <c r="AF586" s="443"/>
      <c r="AG586" s="443"/>
      <c r="AH586" s="443"/>
      <c r="AI586" s="443"/>
      <c r="AJ586" s="443"/>
      <c r="AK586" s="443"/>
      <c r="AL586" s="443"/>
      <c r="AM586" s="443"/>
      <c r="AN586" s="443"/>
      <c r="AO586" s="443"/>
      <c r="AP586" s="443"/>
      <c r="AQ586" s="443"/>
      <c r="AR586" s="444"/>
      <c r="AS586" s="147">
        <f t="shared" si="57"/>
        <v>0</v>
      </c>
      <c r="AT586" s="143"/>
      <c r="AU586" s="322"/>
      <c r="AZ586" s="3" t="str">
        <f t="shared" si="58"/>
        <v>-</v>
      </c>
    </row>
    <row r="587" spans="4:52" ht="26.1" customHeight="1" x14ac:dyDescent="0.2">
      <c r="D587" s="467"/>
      <c r="E587" s="468"/>
      <c r="F587" s="468"/>
      <c r="G587" s="468"/>
      <c r="H587" s="469"/>
      <c r="I587" s="486" t="s">
        <v>10</v>
      </c>
      <c r="J587" s="486"/>
      <c r="K587" s="486"/>
      <c r="L587" s="486"/>
      <c r="M587" s="486"/>
      <c r="N587" s="486"/>
      <c r="O587" s="486"/>
      <c r="P587" s="486"/>
      <c r="Q587" s="486"/>
      <c r="R587" s="486"/>
      <c r="S587" s="486"/>
      <c r="T587" s="486"/>
      <c r="U587" s="486"/>
      <c r="V587" s="486"/>
      <c r="W587" s="486"/>
      <c r="X587" s="486"/>
      <c r="Y587" s="442"/>
      <c r="Z587" s="443"/>
      <c r="AA587" s="443"/>
      <c r="AB587" s="443"/>
      <c r="AC587" s="443"/>
      <c r="AD587" s="443"/>
      <c r="AE587" s="443"/>
      <c r="AF587" s="443"/>
      <c r="AG587" s="443"/>
      <c r="AH587" s="443"/>
      <c r="AI587" s="443"/>
      <c r="AJ587" s="443"/>
      <c r="AK587" s="443"/>
      <c r="AL587" s="443"/>
      <c r="AM587" s="443"/>
      <c r="AN587" s="443"/>
      <c r="AO587" s="443"/>
      <c r="AP587" s="443"/>
      <c r="AQ587" s="443"/>
      <c r="AR587" s="444"/>
      <c r="AS587" s="147">
        <f t="shared" si="57"/>
        <v>0</v>
      </c>
      <c r="AT587" s="143"/>
      <c r="AU587" s="322"/>
      <c r="AZ587" s="3" t="str">
        <f t="shared" si="58"/>
        <v>-</v>
      </c>
    </row>
    <row r="588" spans="4:52" ht="26.1" customHeight="1" x14ac:dyDescent="0.2">
      <c r="D588" s="467"/>
      <c r="E588" s="468"/>
      <c r="F588" s="468"/>
      <c r="G588" s="468"/>
      <c r="H588" s="469"/>
      <c r="I588" s="486" t="s">
        <v>12</v>
      </c>
      <c r="J588" s="486"/>
      <c r="K588" s="486"/>
      <c r="L588" s="486"/>
      <c r="M588" s="486"/>
      <c r="N588" s="486"/>
      <c r="O588" s="486"/>
      <c r="P588" s="486"/>
      <c r="Q588" s="486"/>
      <c r="R588" s="486"/>
      <c r="S588" s="486"/>
      <c r="T588" s="486"/>
      <c r="U588" s="486"/>
      <c r="V588" s="486"/>
      <c r="W588" s="486"/>
      <c r="X588" s="486"/>
      <c r="Y588" s="442"/>
      <c r="Z588" s="443"/>
      <c r="AA588" s="443"/>
      <c r="AB588" s="443"/>
      <c r="AC588" s="443"/>
      <c r="AD588" s="443"/>
      <c r="AE588" s="443"/>
      <c r="AF588" s="443"/>
      <c r="AG588" s="443"/>
      <c r="AH588" s="443"/>
      <c r="AI588" s="443"/>
      <c r="AJ588" s="443"/>
      <c r="AK588" s="443"/>
      <c r="AL588" s="443"/>
      <c r="AM588" s="443"/>
      <c r="AN588" s="443"/>
      <c r="AO588" s="443"/>
      <c r="AP588" s="443"/>
      <c r="AQ588" s="443"/>
      <c r="AR588" s="444"/>
      <c r="AS588" s="147">
        <f t="shared" si="57"/>
        <v>0</v>
      </c>
      <c r="AT588" s="143"/>
      <c r="AU588" s="322"/>
      <c r="AZ588" s="3" t="str">
        <f t="shared" si="58"/>
        <v>-</v>
      </c>
    </row>
    <row r="589" spans="4:52" ht="26.1" customHeight="1" x14ac:dyDescent="0.2">
      <c r="D589" s="467"/>
      <c r="E589" s="468"/>
      <c r="F589" s="468"/>
      <c r="G589" s="468"/>
      <c r="H589" s="469"/>
      <c r="I589" s="486" t="s">
        <v>734</v>
      </c>
      <c r="J589" s="486"/>
      <c r="K589" s="486"/>
      <c r="L589" s="486"/>
      <c r="M589" s="486"/>
      <c r="N589" s="486"/>
      <c r="O589" s="486"/>
      <c r="P589" s="486"/>
      <c r="Q589" s="486"/>
      <c r="R589" s="486"/>
      <c r="S589" s="486"/>
      <c r="T589" s="486"/>
      <c r="U589" s="486"/>
      <c r="V589" s="486"/>
      <c r="W589" s="486"/>
      <c r="X589" s="486"/>
      <c r="Y589" s="442"/>
      <c r="Z589" s="443"/>
      <c r="AA589" s="443"/>
      <c r="AB589" s="443"/>
      <c r="AC589" s="443"/>
      <c r="AD589" s="443"/>
      <c r="AE589" s="443"/>
      <c r="AF589" s="443"/>
      <c r="AG589" s="443"/>
      <c r="AH589" s="443"/>
      <c r="AI589" s="443"/>
      <c r="AJ589" s="443"/>
      <c r="AK589" s="443"/>
      <c r="AL589" s="443"/>
      <c r="AM589" s="443"/>
      <c r="AN589" s="443"/>
      <c r="AO589" s="443"/>
      <c r="AP589" s="443"/>
      <c r="AQ589" s="443"/>
      <c r="AR589" s="444"/>
      <c r="AS589" s="147">
        <f t="shared" si="57"/>
        <v>0</v>
      </c>
      <c r="AT589" s="143"/>
      <c r="AU589" s="322"/>
      <c r="AZ589" s="3" t="str">
        <f t="shared" si="58"/>
        <v>-</v>
      </c>
    </row>
    <row r="590" spans="4:52" ht="26.1" customHeight="1" x14ac:dyDescent="0.2">
      <c r="D590" s="467"/>
      <c r="E590" s="468"/>
      <c r="F590" s="468"/>
      <c r="G590" s="468"/>
      <c r="H590" s="469"/>
      <c r="I590" s="486" t="s">
        <v>11</v>
      </c>
      <c r="J590" s="486"/>
      <c r="K590" s="486"/>
      <c r="L590" s="486"/>
      <c r="M590" s="486"/>
      <c r="N590" s="486"/>
      <c r="O590" s="486"/>
      <c r="P590" s="486"/>
      <c r="Q590" s="486"/>
      <c r="R590" s="486"/>
      <c r="S590" s="486"/>
      <c r="T590" s="486"/>
      <c r="U590" s="486"/>
      <c r="V590" s="486"/>
      <c r="W590" s="486"/>
      <c r="X590" s="486"/>
      <c r="Y590" s="442"/>
      <c r="Z590" s="443"/>
      <c r="AA590" s="443"/>
      <c r="AB590" s="443"/>
      <c r="AC590" s="443"/>
      <c r="AD590" s="443"/>
      <c r="AE590" s="443"/>
      <c r="AF590" s="443"/>
      <c r="AG590" s="443"/>
      <c r="AH590" s="443"/>
      <c r="AI590" s="443"/>
      <c r="AJ590" s="443"/>
      <c r="AK590" s="443"/>
      <c r="AL590" s="443"/>
      <c r="AM590" s="443"/>
      <c r="AN590" s="443"/>
      <c r="AO590" s="443"/>
      <c r="AP590" s="443"/>
      <c r="AQ590" s="443"/>
      <c r="AR590" s="444"/>
      <c r="AS590" s="147">
        <f t="shared" si="57"/>
        <v>0</v>
      </c>
      <c r="AT590" s="143"/>
      <c r="AU590" s="322"/>
      <c r="AZ590" s="3" t="str">
        <f t="shared" si="58"/>
        <v>-</v>
      </c>
    </row>
    <row r="591" spans="4:52" ht="69.95" customHeight="1" x14ac:dyDescent="0.2">
      <c r="D591" s="467"/>
      <c r="E591" s="468"/>
      <c r="F591" s="468"/>
      <c r="G591" s="468"/>
      <c r="H591" s="469"/>
      <c r="I591" s="459" t="s">
        <v>871</v>
      </c>
      <c r="J591" s="460"/>
      <c r="K591" s="460"/>
      <c r="L591" s="460"/>
      <c r="M591" s="460"/>
      <c r="N591" s="460"/>
      <c r="O591" s="460"/>
      <c r="P591" s="460"/>
      <c r="Q591" s="460"/>
      <c r="R591" s="460"/>
      <c r="S591" s="460"/>
      <c r="T591" s="460"/>
      <c r="U591" s="460"/>
      <c r="V591" s="460"/>
      <c r="W591" s="460"/>
      <c r="X591" s="460"/>
      <c r="Y591" s="460"/>
      <c r="Z591" s="460"/>
      <c r="AA591" s="460"/>
      <c r="AB591" s="460"/>
      <c r="AC591" s="460"/>
      <c r="AD591" s="460"/>
      <c r="AE591" s="460"/>
      <c r="AF591" s="460"/>
      <c r="AG591" s="460"/>
      <c r="AH591" s="460"/>
      <c r="AI591" s="460"/>
      <c r="AJ591" s="460"/>
      <c r="AK591" s="460"/>
      <c r="AL591" s="460"/>
      <c r="AM591" s="460"/>
      <c r="AN591" s="460"/>
      <c r="AO591" s="460"/>
      <c r="AP591" s="460"/>
      <c r="AQ591" s="460"/>
      <c r="AR591" s="461"/>
      <c r="AS591" s="322"/>
      <c r="AT591" s="322"/>
      <c r="AU591" s="322"/>
    </row>
    <row r="592" spans="4:52" ht="14.1" customHeight="1" x14ac:dyDescent="0.2">
      <c r="D592" s="467"/>
      <c r="E592" s="468"/>
      <c r="F592" s="468"/>
      <c r="G592" s="468"/>
      <c r="H592" s="469"/>
      <c r="I592" s="111"/>
      <c r="J592" s="407" t="s">
        <v>132</v>
      </c>
      <c r="K592" s="407"/>
      <c r="L592" s="407"/>
      <c r="M592" s="407"/>
      <c r="N592" s="407"/>
      <c r="O592" s="407"/>
      <c r="P592" s="407"/>
      <c r="Q592" s="407"/>
      <c r="R592" s="410" t="s">
        <v>134</v>
      </c>
      <c r="S592" s="376"/>
      <c r="T592" s="376"/>
      <c r="U592" s="376"/>
      <c r="V592" s="376"/>
      <c r="W592" s="377"/>
      <c r="X592" s="120"/>
      <c r="Y592" s="410" t="s">
        <v>133</v>
      </c>
      <c r="Z592" s="376"/>
      <c r="AA592" s="376"/>
      <c r="AB592" s="376"/>
      <c r="AC592" s="376"/>
      <c r="AD592" s="376"/>
      <c r="AE592" s="376"/>
      <c r="AF592" s="376"/>
      <c r="AG592" s="376"/>
      <c r="AH592" s="376"/>
      <c r="AI592" s="376"/>
      <c r="AJ592" s="376"/>
      <c r="AK592" s="376"/>
      <c r="AL592" s="376"/>
      <c r="AM592" s="376"/>
      <c r="AN592" s="376"/>
      <c r="AO592" s="376"/>
      <c r="AP592" s="376"/>
      <c r="AQ592" s="376"/>
      <c r="AR592" s="377"/>
      <c r="AS592" s="322" t="s">
        <v>815</v>
      </c>
      <c r="AT592" s="322"/>
      <c r="AU592" s="322"/>
    </row>
    <row r="593" spans="4:47" ht="14.1" customHeight="1" x14ac:dyDescent="0.2">
      <c r="D593" s="467"/>
      <c r="E593" s="468"/>
      <c r="F593" s="468"/>
      <c r="G593" s="468"/>
      <c r="H593" s="469"/>
      <c r="I593" s="111" t="s">
        <v>748</v>
      </c>
      <c r="J593" s="408" t="str">
        <f>CONCATENATE('2.'!$D$8,'2.'!$I$8,'2.'!$J$8,"-")</f>
        <v>HAT-14-01-0380-</v>
      </c>
      <c r="K593" s="408"/>
      <c r="L593" s="408"/>
      <c r="M593" s="408"/>
      <c r="N593" s="408"/>
      <c r="O593" s="408"/>
      <c r="P593" s="408"/>
      <c r="Q593" s="408"/>
      <c r="R593" s="428"/>
      <c r="S593" s="429"/>
      <c r="T593" s="429"/>
      <c r="U593" s="429"/>
      <c r="V593" s="429"/>
      <c r="W593" s="473"/>
      <c r="X593" s="109" t="s">
        <v>129</v>
      </c>
      <c r="Y593" s="462"/>
      <c r="Z593" s="462"/>
      <c r="AA593" s="462"/>
      <c r="AB593" s="462"/>
      <c r="AC593" s="462"/>
      <c r="AD593" s="462"/>
      <c r="AE593" s="462"/>
      <c r="AF593" s="462"/>
      <c r="AG593" s="462"/>
      <c r="AH593" s="462"/>
      <c r="AI593" s="462"/>
      <c r="AJ593" s="462"/>
      <c r="AK593" s="462"/>
      <c r="AL593" s="462"/>
      <c r="AM593" s="462"/>
      <c r="AN593" s="462"/>
      <c r="AO593" s="462"/>
      <c r="AP593" s="462"/>
      <c r="AQ593" s="462"/>
      <c r="AR593" s="463"/>
      <c r="AS593" s="147">
        <f>IF(R593&gt;0,1,0)</f>
        <v>0</v>
      </c>
      <c r="AT593" s="321"/>
      <c r="AU593" s="322"/>
    </row>
    <row r="594" spans="4:47" ht="14.1" customHeight="1" x14ac:dyDescent="0.2">
      <c r="D594" s="467"/>
      <c r="E594" s="468"/>
      <c r="F594" s="468"/>
      <c r="G594" s="468"/>
      <c r="H594" s="469"/>
      <c r="I594" s="111" t="s">
        <v>749</v>
      </c>
      <c r="J594" s="408" t="str">
        <f>CONCATENATE('2.'!$D$8,'2.'!$I$8,'2.'!$J$8,"-")</f>
        <v>HAT-14-01-0380-</v>
      </c>
      <c r="K594" s="408"/>
      <c r="L594" s="408"/>
      <c r="M594" s="408"/>
      <c r="N594" s="408"/>
      <c r="O594" s="408"/>
      <c r="P594" s="408"/>
      <c r="Q594" s="408"/>
      <c r="R594" s="428"/>
      <c r="S594" s="429"/>
      <c r="T594" s="429"/>
      <c r="U594" s="429"/>
      <c r="V594" s="429"/>
      <c r="W594" s="473"/>
      <c r="X594" s="109" t="s">
        <v>129</v>
      </c>
      <c r="Y594" s="462"/>
      <c r="Z594" s="462"/>
      <c r="AA594" s="462"/>
      <c r="AB594" s="462"/>
      <c r="AC594" s="462"/>
      <c r="AD594" s="462"/>
      <c r="AE594" s="462"/>
      <c r="AF594" s="462"/>
      <c r="AG594" s="462"/>
      <c r="AH594" s="462"/>
      <c r="AI594" s="462"/>
      <c r="AJ594" s="462"/>
      <c r="AK594" s="462"/>
      <c r="AL594" s="462"/>
      <c r="AM594" s="462"/>
      <c r="AN594" s="462"/>
      <c r="AO594" s="462"/>
      <c r="AP594" s="462"/>
      <c r="AQ594" s="462"/>
      <c r="AR594" s="463"/>
      <c r="AS594" s="147">
        <f t="shared" ref="AS594:AS599" si="59">IF(R594&gt;0,1,0)</f>
        <v>0</v>
      </c>
      <c r="AT594" s="321"/>
      <c r="AU594" s="322"/>
    </row>
    <row r="595" spans="4:47" ht="14.1" customHeight="1" x14ac:dyDescent="0.2">
      <c r="D595" s="467"/>
      <c r="E595" s="468"/>
      <c r="F595" s="468"/>
      <c r="G595" s="468"/>
      <c r="H595" s="469"/>
      <c r="I595" s="111" t="s">
        <v>750</v>
      </c>
      <c r="J595" s="408" t="str">
        <f>CONCATENATE('2.'!$D$8,'2.'!$I$8,'2.'!$J$8,"-")</f>
        <v>HAT-14-01-0380-</v>
      </c>
      <c r="K595" s="408"/>
      <c r="L595" s="408"/>
      <c r="M595" s="408"/>
      <c r="N595" s="408"/>
      <c r="O595" s="408"/>
      <c r="P595" s="408"/>
      <c r="Q595" s="408"/>
      <c r="R595" s="428"/>
      <c r="S595" s="429"/>
      <c r="T595" s="429"/>
      <c r="U595" s="429"/>
      <c r="V595" s="429"/>
      <c r="W595" s="473"/>
      <c r="X595" s="109" t="s">
        <v>129</v>
      </c>
      <c r="Y595" s="462"/>
      <c r="Z595" s="462"/>
      <c r="AA595" s="462"/>
      <c r="AB595" s="462"/>
      <c r="AC595" s="462"/>
      <c r="AD595" s="462"/>
      <c r="AE595" s="462"/>
      <c r="AF595" s="462"/>
      <c r="AG595" s="462"/>
      <c r="AH595" s="462"/>
      <c r="AI595" s="462"/>
      <c r="AJ595" s="462"/>
      <c r="AK595" s="462"/>
      <c r="AL595" s="462"/>
      <c r="AM595" s="462"/>
      <c r="AN595" s="462"/>
      <c r="AO595" s="462"/>
      <c r="AP595" s="462"/>
      <c r="AQ595" s="462"/>
      <c r="AR595" s="463"/>
      <c r="AS595" s="147">
        <f t="shared" si="59"/>
        <v>0</v>
      </c>
      <c r="AT595" s="321"/>
      <c r="AU595" s="322"/>
    </row>
    <row r="596" spans="4:47" ht="14.1" customHeight="1" x14ac:dyDescent="0.2">
      <c r="D596" s="467"/>
      <c r="E596" s="468"/>
      <c r="F596" s="468"/>
      <c r="G596" s="468"/>
      <c r="H596" s="469"/>
      <c r="I596" s="111" t="s">
        <v>751</v>
      </c>
      <c r="J596" s="408" t="str">
        <f>CONCATENATE('2.'!$D$8,'2.'!$I$8,'2.'!$J$8,"-")</f>
        <v>HAT-14-01-0380-</v>
      </c>
      <c r="K596" s="408"/>
      <c r="L596" s="408"/>
      <c r="M596" s="408"/>
      <c r="N596" s="408"/>
      <c r="O596" s="408"/>
      <c r="P596" s="408"/>
      <c r="Q596" s="408"/>
      <c r="R596" s="428"/>
      <c r="S596" s="429"/>
      <c r="T596" s="429"/>
      <c r="U596" s="429"/>
      <c r="V596" s="429"/>
      <c r="W596" s="473"/>
      <c r="X596" s="109" t="s">
        <v>129</v>
      </c>
      <c r="Y596" s="462"/>
      <c r="Z596" s="462"/>
      <c r="AA596" s="462"/>
      <c r="AB596" s="462"/>
      <c r="AC596" s="462"/>
      <c r="AD596" s="462"/>
      <c r="AE596" s="462"/>
      <c r="AF596" s="462"/>
      <c r="AG596" s="462"/>
      <c r="AH596" s="462"/>
      <c r="AI596" s="462"/>
      <c r="AJ596" s="462"/>
      <c r="AK596" s="462"/>
      <c r="AL596" s="462"/>
      <c r="AM596" s="462"/>
      <c r="AN596" s="462"/>
      <c r="AO596" s="462"/>
      <c r="AP596" s="462"/>
      <c r="AQ596" s="462"/>
      <c r="AR596" s="463"/>
      <c r="AS596" s="147">
        <f t="shared" si="59"/>
        <v>0</v>
      </c>
      <c r="AT596" s="321"/>
      <c r="AU596" s="322"/>
    </row>
    <row r="597" spans="4:47" ht="14.1" customHeight="1" x14ac:dyDescent="0.2">
      <c r="D597" s="467"/>
      <c r="E597" s="468"/>
      <c r="F597" s="468"/>
      <c r="G597" s="468"/>
      <c r="H597" s="469"/>
      <c r="I597" s="111" t="s">
        <v>752</v>
      </c>
      <c r="J597" s="408" t="str">
        <f>CONCATENATE('2.'!$D$8,'2.'!$I$8,'2.'!$J$8,"-")</f>
        <v>HAT-14-01-0380-</v>
      </c>
      <c r="K597" s="408"/>
      <c r="L597" s="408"/>
      <c r="M597" s="408"/>
      <c r="N597" s="408"/>
      <c r="O597" s="408"/>
      <c r="P597" s="408"/>
      <c r="Q597" s="408"/>
      <c r="R597" s="428"/>
      <c r="S597" s="429"/>
      <c r="T597" s="429"/>
      <c r="U597" s="429"/>
      <c r="V597" s="429"/>
      <c r="W597" s="473"/>
      <c r="X597" s="109" t="s">
        <v>129</v>
      </c>
      <c r="Y597" s="462"/>
      <c r="Z597" s="462"/>
      <c r="AA597" s="462"/>
      <c r="AB597" s="462"/>
      <c r="AC597" s="462"/>
      <c r="AD597" s="462"/>
      <c r="AE597" s="462"/>
      <c r="AF597" s="462"/>
      <c r="AG597" s="462"/>
      <c r="AH597" s="462"/>
      <c r="AI597" s="462"/>
      <c r="AJ597" s="462"/>
      <c r="AK597" s="462"/>
      <c r="AL597" s="462"/>
      <c r="AM597" s="462"/>
      <c r="AN597" s="462"/>
      <c r="AO597" s="462"/>
      <c r="AP597" s="462"/>
      <c r="AQ597" s="462"/>
      <c r="AR597" s="463"/>
      <c r="AS597" s="147">
        <f t="shared" si="59"/>
        <v>0</v>
      </c>
      <c r="AT597" s="321"/>
      <c r="AU597" s="322"/>
    </row>
    <row r="598" spans="4:47" ht="14.1" customHeight="1" x14ac:dyDescent="0.2">
      <c r="D598" s="467"/>
      <c r="E598" s="468"/>
      <c r="F598" s="468"/>
      <c r="G598" s="468"/>
      <c r="H598" s="469"/>
      <c r="I598" s="111" t="s">
        <v>753</v>
      </c>
      <c r="J598" s="408" t="str">
        <f>CONCATENATE('2.'!$D$8,'2.'!$I$8,'2.'!$J$8,"-")</f>
        <v>HAT-14-01-0380-</v>
      </c>
      <c r="K598" s="408"/>
      <c r="L598" s="408"/>
      <c r="M598" s="408"/>
      <c r="N598" s="408"/>
      <c r="O598" s="408"/>
      <c r="P598" s="408"/>
      <c r="Q598" s="408"/>
      <c r="R598" s="428"/>
      <c r="S598" s="429"/>
      <c r="T598" s="429"/>
      <c r="U598" s="429"/>
      <c r="V598" s="429"/>
      <c r="W598" s="473"/>
      <c r="X598" s="109" t="s">
        <v>129</v>
      </c>
      <c r="Y598" s="462"/>
      <c r="Z598" s="462"/>
      <c r="AA598" s="462"/>
      <c r="AB598" s="462"/>
      <c r="AC598" s="462"/>
      <c r="AD598" s="462"/>
      <c r="AE598" s="462"/>
      <c r="AF598" s="462"/>
      <c r="AG598" s="462"/>
      <c r="AH598" s="462"/>
      <c r="AI598" s="462"/>
      <c r="AJ598" s="462"/>
      <c r="AK598" s="462"/>
      <c r="AL598" s="462"/>
      <c r="AM598" s="462"/>
      <c r="AN598" s="462"/>
      <c r="AO598" s="462"/>
      <c r="AP598" s="462"/>
      <c r="AQ598" s="462"/>
      <c r="AR598" s="463"/>
      <c r="AS598" s="147">
        <f t="shared" si="59"/>
        <v>0</v>
      </c>
      <c r="AT598" s="321"/>
      <c r="AU598" s="322"/>
    </row>
    <row r="599" spans="4:47" ht="14.1" customHeight="1" x14ac:dyDescent="0.2">
      <c r="D599" s="470"/>
      <c r="E599" s="471"/>
      <c r="F599" s="471"/>
      <c r="G599" s="471"/>
      <c r="H599" s="472"/>
      <c r="I599" s="111" t="s">
        <v>754</v>
      </c>
      <c r="J599" s="408" t="str">
        <f>CONCATENATE('2.'!$D$8,'2.'!$I$8,'2.'!$J$8,"-")</f>
        <v>HAT-14-01-0380-</v>
      </c>
      <c r="K599" s="408"/>
      <c r="L599" s="408"/>
      <c r="M599" s="408"/>
      <c r="N599" s="408"/>
      <c r="O599" s="408"/>
      <c r="P599" s="408"/>
      <c r="Q599" s="408"/>
      <c r="R599" s="428"/>
      <c r="S599" s="429"/>
      <c r="T599" s="429"/>
      <c r="U599" s="429"/>
      <c r="V599" s="429"/>
      <c r="W599" s="473"/>
      <c r="X599" s="109" t="s">
        <v>129</v>
      </c>
      <c r="Y599" s="462"/>
      <c r="Z599" s="462"/>
      <c r="AA599" s="462"/>
      <c r="AB599" s="462"/>
      <c r="AC599" s="462"/>
      <c r="AD599" s="462"/>
      <c r="AE599" s="462"/>
      <c r="AF599" s="462"/>
      <c r="AG599" s="462"/>
      <c r="AH599" s="462"/>
      <c r="AI599" s="462"/>
      <c r="AJ599" s="462"/>
      <c r="AK599" s="462"/>
      <c r="AL599" s="462"/>
      <c r="AM599" s="462"/>
      <c r="AN599" s="462"/>
      <c r="AO599" s="462"/>
      <c r="AP599" s="462"/>
      <c r="AQ599" s="462"/>
      <c r="AR599" s="463"/>
      <c r="AS599" s="147">
        <f t="shared" si="59"/>
        <v>0</v>
      </c>
      <c r="AT599" s="321"/>
      <c r="AU599" s="322"/>
    </row>
    <row r="600" spans="4:47" ht="14.1" customHeight="1" x14ac:dyDescent="0.2">
      <c r="D600" s="464" t="s">
        <v>75</v>
      </c>
      <c r="E600" s="465"/>
      <c r="F600" s="465"/>
      <c r="G600" s="465"/>
      <c r="H600" s="466"/>
      <c r="I600" s="487" t="s">
        <v>791</v>
      </c>
      <c r="J600" s="488"/>
      <c r="K600" s="488"/>
      <c r="L600" s="488"/>
      <c r="M600" s="488"/>
      <c r="N600" s="488"/>
      <c r="O600" s="488"/>
      <c r="P600" s="488"/>
      <c r="Q600" s="488"/>
      <c r="R600" s="488"/>
      <c r="S600" s="488"/>
      <c r="T600" s="488"/>
      <c r="U600" s="488"/>
      <c r="V600" s="488"/>
      <c r="W600" s="488"/>
      <c r="X600" s="488"/>
      <c r="Y600" s="488"/>
      <c r="Z600" s="488"/>
      <c r="AA600" s="488"/>
      <c r="AB600" s="488"/>
      <c r="AC600" s="488"/>
      <c r="AD600" s="488"/>
      <c r="AE600" s="488"/>
      <c r="AF600" s="488"/>
      <c r="AG600" s="488"/>
      <c r="AH600" s="488"/>
      <c r="AI600" s="488"/>
      <c r="AJ600" s="488"/>
      <c r="AK600" s="488"/>
      <c r="AL600" s="488"/>
      <c r="AM600" s="488"/>
      <c r="AN600" s="488"/>
      <c r="AO600" s="488"/>
      <c r="AP600" s="488"/>
      <c r="AQ600" s="488"/>
      <c r="AR600" s="489"/>
      <c r="AS600" s="319">
        <f>SUM(AS593:AS599)</f>
        <v>0</v>
      </c>
      <c r="AT600" s="319"/>
      <c r="AU600" s="319"/>
    </row>
    <row r="601" spans="4:47" ht="14.1" customHeight="1" x14ac:dyDescent="0.2">
      <c r="D601" s="467"/>
      <c r="E601" s="468"/>
      <c r="F601" s="468"/>
      <c r="G601" s="468"/>
      <c r="H601" s="469"/>
      <c r="I601" s="442"/>
      <c r="J601" s="443"/>
      <c r="K601" s="443"/>
      <c r="L601" s="443"/>
      <c r="M601" s="443"/>
      <c r="N601" s="443"/>
      <c r="O601" s="443"/>
      <c r="P601" s="443"/>
      <c r="Q601" s="443"/>
      <c r="R601" s="443"/>
      <c r="S601" s="443"/>
      <c r="T601" s="443"/>
      <c r="U601" s="443"/>
      <c r="V601" s="443"/>
      <c r="W601" s="443"/>
      <c r="X601" s="443"/>
      <c r="Y601" s="443"/>
      <c r="Z601" s="443"/>
      <c r="AA601" s="443"/>
      <c r="AB601" s="443"/>
      <c r="AC601" s="443"/>
      <c r="AD601" s="443"/>
      <c r="AE601" s="443"/>
      <c r="AF601" s="443"/>
      <c r="AG601" s="443"/>
      <c r="AH601" s="443"/>
      <c r="AI601" s="443"/>
      <c r="AJ601" s="443"/>
      <c r="AK601" s="443"/>
      <c r="AL601" s="443"/>
      <c r="AM601" s="443"/>
      <c r="AN601" s="443"/>
      <c r="AO601" s="443"/>
      <c r="AP601" s="443"/>
      <c r="AQ601" s="443"/>
      <c r="AR601" s="444"/>
      <c r="AS601" s="337"/>
      <c r="AT601" s="337"/>
      <c r="AU601" s="337"/>
    </row>
    <row r="602" spans="4:47" ht="14.1" customHeight="1" x14ac:dyDescent="0.2">
      <c r="D602" s="467"/>
      <c r="E602" s="468"/>
      <c r="F602" s="468"/>
      <c r="G602" s="468"/>
      <c r="H602" s="469"/>
      <c r="I602" s="483" t="s">
        <v>792</v>
      </c>
      <c r="J602" s="484"/>
      <c r="K602" s="484"/>
      <c r="L602" s="484"/>
      <c r="M602" s="484"/>
      <c r="N602" s="484"/>
      <c r="O602" s="484"/>
      <c r="P602" s="484"/>
      <c r="Q602" s="484"/>
      <c r="R602" s="484"/>
      <c r="S602" s="484"/>
      <c r="T602" s="484"/>
      <c r="U602" s="484"/>
      <c r="V602" s="484"/>
      <c r="W602" s="484"/>
      <c r="X602" s="484"/>
      <c r="Y602" s="484"/>
      <c r="Z602" s="484"/>
      <c r="AA602" s="484"/>
      <c r="AB602" s="484"/>
      <c r="AC602" s="484"/>
      <c r="AD602" s="484"/>
      <c r="AE602" s="484"/>
      <c r="AF602" s="484"/>
      <c r="AG602" s="484"/>
      <c r="AH602" s="484"/>
      <c r="AI602" s="484"/>
      <c r="AJ602" s="484"/>
      <c r="AK602" s="484"/>
      <c r="AL602" s="484"/>
      <c r="AM602" s="484"/>
      <c r="AN602" s="484"/>
      <c r="AO602" s="484"/>
      <c r="AP602" s="484"/>
      <c r="AQ602" s="484"/>
      <c r="AR602" s="485"/>
      <c r="AS602" s="154"/>
      <c r="AT602" s="154"/>
      <c r="AU602" s="154"/>
    </row>
    <row r="603" spans="4:47" ht="14.1" customHeight="1" x14ac:dyDescent="0.2">
      <c r="D603" s="467"/>
      <c r="E603" s="468"/>
      <c r="F603" s="468"/>
      <c r="G603" s="468"/>
      <c r="H603" s="469"/>
      <c r="I603" s="442"/>
      <c r="J603" s="443"/>
      <c r="K603" s="443"/>
      <c r="L603" s="443"/>
      <c r="M603" s="443"/>
      <c r="N603" s="443"/>
      <c r="O603" s="443"/>
      <c r="P603" s="443"/>
      <c r="Q603" s="443"/>
      <c r="R603" s="443"/>
      <c r="S603" s="443"/>
      <c r="T603" s="443"/>
      <c r="U603" s="443"/>
      <c r="V603" s="443"/>
      <c r="W603" s="443"/>
      <c r="X603" s="443"/>
      <c r="Y603" s="443"/>
      <c r="Z603" s="443"/>
      <c r="AA603" s="443"/>
      <c r="AB603" s="443"/>
      <c r="AC603" s="443"/>
      <c r="AD603" s="443"/>
      <c r="AE603" s="443"/>
      <c r="AF603" s="443"/>
      <c r="AG603" s="443"/>
      <c r="AH603" s="443"/>
      <c r="AI603" s="443"/>
      <c r="AJ603" s="443"/>
      <c r="AK603" s="443"/>
      <c r="AL603" s="443"/>
      <c r="AM603" s="443"/>
      <c r="AN603" s="443"/>
      <c r="AO603" s="443"/>
      <c r="AP603" s="443"/>
      <c r="AQ603" s="443"/>
      <c r="AR603" s="444"/>
      <c r="AS603" s="337"/>
      <c r="AT603" s="337"/>
      <c r="AU603" s="337"/>
    </row>
    <row r="604" spans="4:47" ht="27.95" customHeight="1" x14ac:dyDescent="0.15">
      <c r="D604" s="467"/>
      <c r="E604" s="468"/>
      <c r="F604" s="468"/>
      <c r="G604" s="468"/>
      <c r="H604" s="469"/>
      <c r="I604" s="486" t="s">
        <v>16</v>
      </c>
      <c r="J604" s="486"/>
      <c r="K604" s="486"/>
      <c r="L604" s="486"/>
      <c r="M604" s="486"/>
      <c r="N604" s="486"/>
      <c r="O604" s="486"/>
      <c r="P604" s="486"/>
      <c r="Q604" s="486"/>
      <c r="R604" s="486"/>
      <c r="S604" s="486"/>
      <c r="T604" s="486"/>
      <c r="U604" s="486"/>
      <c r="V604" s="486"/>
      <c r="W604" s="486"/>
      <c r="X604" s="486"/>
      <c r="Y604" s="486"/>
      <c r="Z604" s="486"/>
      <c r="AA604" s="486"/>
      <c r="AB604" s="486"/>
      <c r="AC604" s="486"/>
      <c r="AD604" s="486"/>
      <c r="AE604" s="486"/>
      <c r="AF604" s="486"/>
      <c r="AG604" s="486"/>
      <c r="AH604" s="486"/>
      <c r="AI604" s="486"/>
      <c r="AJ604" s="486"/>
      <c r="AK604" s="486"/>
      <c r="AL604" s="486"/>
      <c r="AM604" s="486"/>
      <c r="AN604" s="486"/>
      <c r="AO604" s="486"/>
      <c r="AP604" s="486"/>
      <c r="AQ604" s="486"/>
      <c r="AR604" s="486"/>
      <c r="AS604" s="303" t="s">
        <v>815</v>
      </c>
      <c r="AT604" s="303" t="s">
        <v>248</v>
      </c>
      <c r="AU604" s="154"/>
    </row>
    <row r="605" spans="4:47" ht="14.1" customHeight="1" x14ac:dyDescent="0.2">
      <c r="D605" s="467"/>
      <c r="E605" s="468"/>
      <c r="F605" s="468"/>
      <c r="G605" s="468"/>
      <c r="H605" s="469"/>
      <c r="I605" s="490"/>
      <c r="J605" s="491"/>
      <c r="K605" s="491"/>
      <c r="L605" s="491"/>
      <c r="M605" s="491"/>
      <c r="N605" s="491"/>
      <c r="O605" s="491"/>
      <c r="P605" s="491"/>
      <c r="Q605" s="491"/>
      <c r="R605" s="491"/>
      <c r="S605" s="491"/>
      <c r="T605" s="491"/>
      <c r="U605" s="491"/>
      <c r="V605" s="491"/>
      <c r="W605" s="491"/>
      <c r="X605" s="491"/>
      <c r="Y605" s="491"/>
      <c r="Z605" s="491"/>
      <c r="AA605" s="491"/>
      <c r="AB605" s="491"/>
      <c r="AC605" s="491"/>
      <c r="AD605" s="491"/>
      <c r="AE605" s="491"/>
      <c r="AF605" s="491"/>
      <c r="AG605" s="491"/>
      <c r="AH605" s="491"/>
      <c r="AI605" s="491"/>
      <c r="AJ605" s="491"/>
      <c r="AK605" s="491"/>
      <c r="AL605" s="491"/>
      <c r="AM605" s="491"/>
      <c r="AN605" s="491"/>
      <c r="AO605" s="491"/>
      <c r="AP605" s="491"/>
      <c r="AQ605" s="491"/>
      <c r="AR605" s="492"/>
      <c r="AS605" s="518"/>
      <c r="AT605" s="515"/>
      <c r="AU605" s="311"/>
    </row>
    <row r="606" spans="4:47" ht="14.1" customHeight="1" x14ac:dyDescent="0.2">
      <c r="D606" s="467"/>
      <c r="E606" s="468"/>
      <c r="F606" s="468"/>
      <c r="G606" s="468"/>
      <c r="H606" s="469"/>
      <c r="I606" s="493"/>
      <c r="J606" s="494"/>
      <c r="K606" s="494"/>
      <c r="L606" s="494"/>
      <c r="M606" s="494"/>
      <c r="N606" s="494"/>
      <c r="O606" s="494"/>
      <c r="P606" s="494"/>
      <c r="Q606" s="494"/>
      <c r="R606" s="494"/>
      <c r="S606" s="494"/>
      <c r="T606" s="494"/>
      <c r="U606" s="494"/>
      <c r="V606" s="494"/>
      <c r="W606" s="494"/>
      <c r="X606" s="494"/>
      <c r="Y606" s="494"/>
      <c r="Z606" s="494"/>
      <c r="AA606" s="494"/>
      <c r="AB606" s="494"/>
      <c r="AC606" s="494"/>
      <c r="AD606" s="494"/>
      <c r="AE606" s="494"/>
      <c r="AF606" s="494"/>
      <c r="AG606" s="494"/>
      <c r="AH606" s="494"/>
      <c r="AI606" s="494"/>
      <c r="AJ606" s="494"/>
      <c r="AK606" s="494"/>
      <c r="AL606" s="494"/>
      <c r="AM606" s="494"/>
      <c r="AN606" s="494"/>
      <c r="AO606" s="494"/>
      <c r="AP606" s="494"/>
      <c r="AQ606" s="494"/>
      <c r="AR606" s="495"/>
      <c r="AS606" s="518"/>
      <c r="AT606" s="516"/>
      <c r="AU606" s="311"/>
    </row>
    <row r="607" spans="4:47" ht="14.1" customHeight="1" x14ac:dyDescent="0.2">
      <c r="D607" s="467"/>
      <c r="E607" s="468"/>
      <c r="F607" s="468"/>
      <c r="G607" s="468"/>
      <c r="H607" s="469"/>
      <c r="I607" s="493"/>
      <c r="J607" s="494"/>
      <c r="K607" s="494"/>
      <c r="L607" s="494"/>
      <c r="M607" s="494"/>
      <c r="N607" s="494"/>
      <c r="O607" s="494"/>
      <c r="P607" s="494"/>
      <c r="Q607" s="494"/>
      <c r="R607" s="494"/>
      <c r="S607" s="494"/>
      <c r="T607" s="494"/>
      <c r="U607" s="494"/>
      <c r="V607" s="494"/>
      <c r="W607" s="494"/>
      <c r="X607" s="494"/>
      <c r="Y607" s="494"/>
      <c r="Z607" s="494"/>
      <c r="AA607" s="494"/>
      <c r="AB607" s="494"/>
      <c r="AC607" s="494"/>
      <c r="AD607" s="494"/>
      <c r="AE607" s="494"/>
      <c r="AF607" s="494"/>
      <c r="AG607" s="494"/>
      <c r="AH607" s="494"/>
      <c r="AI607" s="494"/>
      <c r="AJ607" s="494"/>
      <c r="AK607" s="494"/>
      <c r="AL607" s="494"/>
      <c r="AM607" s="494"/>
      <c r="AN607" s="494"/>
      <c r="AO607" s="494"/>
      <c r="AP607" s="494"/>
      <c r="AQ607" s="494"/>
      <c r="AR607" s="495"/>
      <c r="AS607" s="518"/>
      <c r="AT607" s="516"/>
      <c r="AU607" s="311"/>
    </row>
    <row r="608" spans="4:47" ht="14.1" customHeight="1" x14ac:dyDescent="0.2">
      <c r="D608" s="467"/>
      <c r="E608" s="468"/>
      <c r="F608" s="468"/>
      <c r="G608" s="468"/>
      <c r="H608" s="469"/>
      <c r="I608" s="493"/>
      <c r="J608" s="494"/>
      <c r="K608" s="494"/>
      <c r="L608" s="494"/>
      <c r="M608" s="494"/>
      <c r="N608" s="494"/>
      <c r="O608" s="494"/>
      <c r="P608" s="494"/>
      <c r="Q608" s="494"/>
      <c r="R608" s="494"/>
      <c r="S608" s="494"/>
      <c r="T608" s="494"/>
      <c r="U608" s="494"/>
      <c r="V608" s="494"/>
      <c r="W608" s="494"/>
      <c r="X608" s="494"/>
      <c r="Y608" s="494"/>
      <c r="Z608" s="494"/>
      <c r="AA608" s="494"/>
      <c r="AB608" s="494"/>
      <c r="AC608" s="494"/>
      <c r="AD608" s="494"/>
      <c r="AE608" s="494"/>
      <c r="AF608" s="494"/>
      <c r="AG608" s="494"/>
      <c r="AH608" s="494"/>
      <c r="AI608" s="494"/>
      <c r="AJ608" s="494"/>
      <c r="AK608" s="494"/>
      <c r="AL608" s="494"/>
      <c r="AM608" s="494"/>
      <c r="AN608" s="494"/>
      <c r="AO608" s="494"/>
      <c r="AP608" s="494"/>
      <c r="AQ608" s="494"/>
      <c r="AR608" s="495"/>
      <c r="AS608" s="518"/>
      <c r="AT608" s="516"/>
      <c r="AU608" s="311"/>
    </row>
    <row r="609" spans="4:52" ht="14.1" customHeight="1" x14ac:dyDescent="0.2">
      <c r="D609" s="467"/>
      <c r="E609" s="468"/>
      <c r="F609" s="468"/>
      <c r="G609" s="468"/>
      <c r="H609" s="469"/>
      <c r="I609" s="493"/>
      <c r="J609" s="494"/>
      <c r="K609" s="494"/>
      <c r="L609" s="494"/>
      <c r="M609" s="494"/>
      <c r="N609" s="494"/>
      <c r="O609" s="494"/>
      <c r="P609" s="494"/>
      <c r="Q609" s="494"/>
      <c r="R609" s="494"/>
      <c r="S609" s="494"/>
      <c r="T609" s="494"/>
      <c r="U609" s="494"/>
      <c r="V609" s="494"/>
      <c r="W609" s="494"/>
      <c r="X609" s="494"/>
      <c r="Y609" s="494"/>
      <c r="Z609" s="494"/>
      <c r="AA609" s="494"/>
      <c r="AB609" s="494"/>
      <c r="AC609" s="494"/>
      <c r="AD609" s="494"/>
      <c r="AE609" s="494"/>
      <c r="AF609" s="494"/>
      <c r="AG609" s="494"/>
      <c r="AH609" s="494"/>
      <c r="AI609" s="494"/>
      <c r="AJ609" s="494"/>
      <c r="AK609" s="494"/>
      <c r="AL609" s="494"/>
      <c r="AM609" s="494"/>
      <c r="AN609" s="494"/>
      <c r="AO609" s="494"/>
      <c r="AP609" s="494"/>
      <c r="AQ609" s="494"/>
      <c r="AR609" s="495"/>
      <c r="AS609" s="518"/>
      <c r="AT609" s="516"/>
      <c r="AU609" s="311"/>
    </row>
    <row r="610" spans="4:52" ht="14.1" customHeight="1" x14ac:dyDescent="0.2">
      <c r="D610" s="467"/>
      <c r="E610" s="468"/>
      <c r="F610" s="468"/>
      <c r="G610" s="468"/>
      <c r="H610" s="469"/>
      <c r="I610" s="493"/>
      <c r="J610" s="494"/>
      <c r="K610" s="494"/>
      <c r="L610" s="494"/>
      <c r="M610" s="494"/>
      <c r="N610" s="494"/>
      <c r="O610" s="494"/>
      <c r="P610" s="494"/>
      <c r="Q610" s="494"/>
      <c r="R610" s="494"/>
      <c r="S610" s="494"/>
      <c r="T610" s="494"/>
      <c r="U610" s="494"/>
      <c r="V610" s="494"/>
      <c r="W610" s="494"/>
      <c r="X610" s="494"/>
      <c r="Y610" s="494"/>
      <c r="Z610" s="494"/>
      <c r="AA610" s="494"/>
      <c r="AB610" s="494"/>
      <c r="AC610" s="494"/>
      <c r="AD610" s="494"/>
      <c r="AE610" s="494"/>
      <c r="AF610" s="494"/>
      <c r="AG610" s="494"/>
      <c r="AH610" s="494"/>
      <c r="AI610" s="494"/>
      <c r="AJ610" s="494"/>
      <c r="AK610" s="494"/>
      <c r="AL610" s="494"/>
      <c r="AM610" s="494"/>
      <c r="AN610" s="494"/>
      <c r="AO610" s="494"/>
      <c r="AP610" s="494"/>
      <c r="AQ610" s="494"/>
      <c r="AR610" s="495"/>
      <c r="AS610" s="518"/>
      <c r="AT610" s="516"/>
      <c r="AU610" s="311"/>
    </row>
    <row r="611" spans="4:52" ht="14.1" customHeight="1" x14ac:dyDescent="0.2">
      <c r="D611" s="467"/>
      <c r="E611" s="468"/>
      <c r="F611" s="468"/>
      <c r="G611" s="468"/>
      <c r="H611" s="469"/>
      <c r="I611" s="496"/>
      <c r="J611" s="497"/>
      <c r="K611" s="497"/>
      <c r="L611" s="497"/>
      <c r="M611" s="497"/>
      <c r="N611" s="497"/>
      <c r="O611" s="497"/>
      <c r="P611" s="497"/>
      <c r="Q611" s="497"/>
      <c r="R611" s="497"/>
      <c r="S611" s="497"/>
      <c r="T611" s="497"/>
      <c r="U611" s="497"/>
      <c r="V611" s="497"/>
      <c r="W611" s="497"/>
      <c r="X611" s="497"/>
      <c r="Y611" s="497"/>
      <c r="Z611" s="497"/>
      <c r="AA611" s="497"/>
      <c r="AB611" s="497"/>
      <c r="AC611" s="497"/>
      <c r="AD611" s="497"/>
      <c r="AE611" s="497"/>
      <c r="AF611" s="497"/>
      <c r="AG611" s="497"/>
      <c r="AH611" s="497"/>
      <c r="AI611" s="497"/>
      <c r="AJ611" s="497"/>
      <c r="AK611" s="497"/>
      <c r="AL611" s="497"/>
      <c r="AM611" s="497"/>
      <c r="AN611" s="497"/>
      <c r="AO611" s="497"/>
      <c r="AP611" s="497"/>
      <c r="AQ611" s="497"/>
      <c r="AR611" s="498"/>
      <c r="AS611" s="518"/>
      <c r="AT611" s="517"/>
      <c r="AU611" s="311"/>
      <c r="AV611" s="140">
        <f>LEN(I605)</f>
        <v>0</v>
      </c>
      <c r="AW611" s="140" t="s">
        <v>64</v>
      </c>
      <c r="AX611" s="141">
        <v>700</v>
      </c>
      <c r="AY611" s="140" t="s">
        <v>63</v>
      </c>
      <c r="AZ611" s="3" t="str">
        <f>IF(AV611&gt;AX611,"FIGYELEM! Tartsa be a megjelölt karakterszámot!","-")</f>
        <v>-</v>
      </c>
    </row>
    <row r="612" spans="4:52" ht="26.1" customHeight="1" x14ac:dyDescent="0.2">
      <c r="D612" s="467"/>
      <c r="E612" s="468"/>
      <c r="F612" s="468"/>
      <c r="G612" s="468"/>
      <c r="H612" s="469"/>
      <c r="I612" s="486" t="s">
        <v>8</v>
      </c>
      <c r="J612" s="499"/>
      <c r="K612" s="499"/>
      <c r="L612" s="499"/>
      <c r="M612" s="499"/>
      <c r="N612" s="499"/>
      <c r="O612" s="499"/>
      <c r="P612" s="499"/>
      <c r="Q612" s="499"/>
      <c r="R612" s="499"/>
      <c r="S612" s="499"/>
      <c r="T612" s="499"/>
      <c r="U612" s="499"/>
      <c r="V612" s="499"/>
      <c r="W612" s="499"/>
      <c r="X612" s="499"/>
      <c r="Y612" s="443"/>
      <c r="Z612" s="500"/>
      <c r="AA612" s="500"/>
      <c r="AB612" s="500"/>
      <c r="AC612" s="500"/>
      <c r="AD612" s="500"/>
      <c r="AE612" s="500"/>
      <c r="AF612" s="500"/>
      <c r="AG612" s="500"/>
      <c r="AH612" s="500"/>
      <c r="AI612" s="500"/>
      <c r="AJ612" s="500"/>
      <c r="AK612" s="500"/>
      <c r="AL612" s="500"/>
      <c r="AM612" s="500"/>
      <c r="AN612" s="500"/>
      <c r="AO612" s="500"/>
      <c r="AP612" s="500"/>
      <c r="AQ612" s="500"/>
      <c r="AR612" s="501"/>
      <c r="AS612" s="147">
        <f t="shared" ref="AS612:AS617" si="60">IF(Y612=BM54,1,0)</f>
        <v>0</v>
      </c>
      <c r="AT612" s="143"/>
      <c r="AU612" s="322"/>
      <c r="AZ612" s="3" t="str">
        <f t="shared" ref="AZ612:AZ617" si="61">IF(Y612=BM54,"FIGYELEM! Fejtse ki A részt vevő diákok tevékenységének bemutatása c. mezőben és csatoljon fényképet a tevékenységről!","-")</f>
        <v>-</v>
      </c>
    </row>
    <row r="613" spans="4:52" ht="26.1" customHeight="1" x14ac:dyDescent="0.2">
      <c r="D613" s="467"/>
      <c r="E613" s="468"/>
      <c r="F613" s="468"/>
      <c r="G613" s="468"/>
      <c r="H613" s="469"/>
      <c r="I613" s="486" t="s">
        <v>9</v>
      </c>
      <c r="J613" s="486"/>
      <c r="K613" s="486"/>
      <c r="L613" s="486"/>
      <c r="M613" s="486"/>
      <c r="N613" s="486"/>
      <c r="O613" s="486"/>
      <c r="P613" s="486"/>
      <c r="Q613" s="486"/>
      <c r="R613" s="486"/>
      <c r="S613" s="486"/>
      <c r="T613" s="486"/>
      <c r="U613" s="486"/>
      <c r="V613" s="486"/>
      <c r="W613" s="486"/>
      <c r="X613" s="486"/>
      <c r="Y613" s="442"/>
      <c r="Z613" s="443"/>
      <c r="AA613" s="443"/>
      <c r="AB613" s="443"/>
      <c r="AC613" s="443"/>
      <c r="AD613" s="443"/>
      <c r="AE613" s="443"/>
      <c r="AF613" s="443"/>
      <c r="AG613" s="443"/>
      <c r="AH613" s="443"/>
      <c r="AI613" s="443"/>
      <c r="AJ613" s="443"/>
      <c r="AK613" s="443"/>
      <c r="AL613" s="443"/>
      <c r="AM613" s="443"/>
      <c r="AN613" s="443"/>
      <c r="AO613" s="443"/>
      <c r="AP613" s="443"/>
      <c r="AQ613" s="443"/>
      <c r="AR613" s="444"/>
      <c r="AS613" s="147">
        <f t="shared" si="60"/>
        <v>0</v>
      </c>
      <c r="AT613" s="143"/>
      <c r="AU613" s="322"/>
      <c r="AZ613" s="3" t="str">
        <f t="shared" si="61"/>
        <v>-</v>
      </c>
    </row>
    <row r="614" spans="4:52" ht="26.1" customHeight="1" x14ac:dyDescent="0.2">
      <c r="D614" s="467"/>
      <c r="E614" s="468"/>
      <c r="F614" s="468"/>
      <c r="G614" s="468"/>
      <c r="H614" s="469"/>
      <c r="I614" s="486" t="s">
        <v>10</v>
      </c>
      <c r="J614" s="486"/>
      <c r="K614" s="486"/>
      <c r="L614" s="486"/>
      <c r="M614" s="486"/>
      <c r="N614" s="486"/>
      <c r="O614" s="486"/>
      <c r="P614" s="486"/>
      <c r="Q614" s="486"/>
      <c r="R614" s="486"/>
      <c r="S614" s="486"/>
      <c r="T614" s="486"/>
      <c r="U614" s="486"/>
      <c r="V614" s="486"/>
      <c r="W614" s="486"/>
      <c r="X614" s="486"/>
      <c r="Y614" s="442"/>
      <c r="Z614" s="443"/>
      <c r="AA614" s="443"/>
      <c r="AB614" s="443"/>
      <c r="AC614" s="443"/>
      <c r="AD614" s="443"/>
      <c r="AE614" s="443"/>
      <c r="AF614" s="443"/>
      <c r="AG614" s="443"/>
      <c r="AH614" s="443"/>
      <c r="AI614" s="443"/>
      <c r="AJ614" s="443"/>
      <c r="AK614" s="443"/>
      <c r="AL614" s="443"/>
      <c r="AM614" s="443"/>
      <c r="AN614" s="443"/>
      <c r="AO614" s="443"/>
      <c r="AP614" s="443"/>
      <c r="AQ614" s="443"/>
      <c r="AR614" s="444"/>
      <c r="AS614" s="147">
        <f t="shared" si="60"/>
        <v>0</v>
      </c>
      <c r="AT614" s="143"/>
      <c r="AU614" s="322"/>
      <c r="AZ614" s="3" t="str">
        <f t="shared" si="61"/>
        <v>-</v>
      </c>
    </row>
    <row r="615" spans="4:52" ht="26.1" customHeight="1" x14ac:dyDescent="0.2">
      <c r="D615" s="467"/>
      <c r="E615" s="468"/>
      <c r="F615" s="468"/>
      <c r="G615" s="468"/>
      <c r="H615" s="469"/>
      <c r="I615" s="486" t="s">
        <v>12</v>
      </c>
      <c r="J615" s="486"/>
      <c r="K615" s="486"/>
      <c r="L615" s="486"/>
      <c r="M615" s="486"/>
      <c r="N615" s="486"/>
      <c r="O615" s="486"/>
      <c r="P615" s="486"/>
      <c r="Q615" s="486"/>
      <c r="R615" s="486"/>
      <c r="S615" s="486"/>
      <c r="T615" s="486"/>
      <c r="U615" s="486"/>
      <c r="V615" s="486"/>
      <c r="W615" s="486"/>
      <c r="X615" s="486"/>
      <c r="Y615" s="442"/>
      <c r="Z615" s="443"/>
      <c r="AA615" s="443"/>
      <c r="AB615" s="443"/>
      <c r="AC615" s="443"/>
      <c r="AD615" s="443"/>
      <c r="AE615" s="443"/>
      <c r="AF615" s="443"/>
      <c r="AG615" s="443"/>
      <c r="AH615" s="443"/>
      <c r="AI615" s="443"/>
      <c r="AJ615" s="443"/>
      <c r="AK615" s="443"/>
      <c r="AL615" s="443"/>
      <c r="AM615" s="443"/>
      <c r="AN615" s="443"/>
      <c r="AO615" s="443"/>
      <c r="AP615" s="443"/>
      <c r="AQ615" s="443"/>
      <c r="AR615" s="444"/>
      <c r="AS615" s="147">
        <f t="shared" si="60"/>
        <v>0</v>
      </c>
      <c r="AT615" s="143"/>
      <c r="AU615" s="322"/>
      <c r="AZ615" s="3" t="str">
        <f t="shared" si="61"/>
        <v>-</v>
      </c>
    </row>
    <row r="616" spans="4:52" ht="26.1" customHeight="1" x14ac:dyDescent="0.2">
      <c r="D616" s="467"/>
      <c r="E616" s="468"/>
      <c r="F616" s="468"/>
      <c r="G616" s="468"/>
      <c r="H616" s="469"/>
      <c r="I616" s="486" t="s">
        <v>734</v>
      </c>
      <c r="J616" s="486"/>
      <c r="K616" s="486"/>
      <c r="L616" s="486"/>
      <c r="M616" s="486"/>
      <c r="N616" s="486"/>
      <c r="O616" s="486"/>
      <c r="P616" s="486"/>
      <c r="Q616" s="486"/>
      <c r="R616" s="486"/>
      <c r="S616" s="486"/>
      <c r="T616" s="486"/>
      <c r="U616" s="486"/>
      <c r="V616" s="486"/>
      <c r="W616" s="486"/>
      <c r="X616" s="486"/>
      <c r="Y616" s="442"/>
      <c r="Z616" s="443"/>
      <c r="AA616" s="443"/>
      <c r="AB616" s="443"/>
      <c r="AC616" s="443"/>
      <c r="AD616" s="443"/>
      <c r="AE616" s="443"/>
      <c r="AF616" s="443"/>
      <c r="AG616" s="443"/>
      <c r="AH616" s="443"/>
      <c r="AI616" s="443"/>
      <c r="AJ616" s="443"/>
      <c r="AK616" s="443"/>
      <c r="AL616" s="443"/>
      <c r="AM616" s="443"/>
      <c r="AN616" s="443"/>
      <c r="AO616" s="443"/>
      <c r="AP616" s="443"/>
      <c r="AQ616" s="443"/>
      <c r="AR616" s="444"/>
      <c r="AS616" s="147">
        <f t="shared" si="60"/>
        <v>0</v>
      </c>
      <c r="AT616" s="143"/>
      <c r="AU616" s="322"/>
      <c r="AZ616" s="3" t="str">
        <f t="shared" si="61"/>
        <v>-</v>
      </c>
    </row>
    <row r="617" spans="4:52" ht="26.1" customHeight="1" x14ac:dyDescent="0.2">
      <c r="D617" s="467"/>
      <c r="E617" s="468"/>
      <c r="F617" s="468"/>
      <c r="G617" s="468"/>
      <c r="H617" s="469"/>
      <c r="I617" s="486" t="s">
        <v>11</v>
      </c>
      <c r="J617" s="486"/>
      <c r="K617" s="486"/>
      <c r="L617" s="486"/>
      <c r="M617" s="486"/>
      <c r="N617" s="486"/>
      <c r="O617" s="486"/>
      <c r="P617" s="486"/>
      <c r="Q617" s="486"/>
      <c r="R617" s="486"/>
      <c r="S617" s="486"/>
      <c r="T617" s="486"/>
      <c r="U617" s="486"/>
      <c r="V617" s="486"/>
      <c r="W617" s="486"/>
      <c r="X617" s="486"/>
      <c r="Y617" s="442"/>
      <c r="Z617" s="443"/>
      <c r="AA617" s="443"/>
      <c r="AB617" s="443"/>
      <c r="AC617" s="443"/>
      <c r="AD617" s="443"/>
      <c r="AE617" s="443"/>
      <c r="AF617" s="443"/>
      <c r="AG617" s="443"/>
      <c r="AH617" s="443"/>
      <c r="AI617" s="443"/>
      <c r="AJ617" s="443"/>
      <c r="AK617" s="443"/>
      <c r="AL617" s="443"/>
      <c r="AM617" s="443"/>
      <c r="AN617" s="443"/>
      <c r="AO617" s="443"/>
      <c r="AP617" s="443"/>
      <c r="AQ617" s="443"/>
      <c r="AR617" s="444"/>
      <c r="AS617" s="147">
        <f t="shared" si="60"/>
        <v>0</v>
      </c>
      <c r="AT617" s="143"/>
      <c r="AU617" s="322"/>
      <c r="AZ617" s="3" t="str">
        <f t="shared" si="61"/>
        <v>-</v>
      </c>
    </row>
    <row r="618" spans="4:52" ht="69.95" customHeight="1" x14ac:dyDescent="0.2">
      <c r="D618" s="467"/>
      <c r="E618" s="468"/>
      <c r="F618" s="468"/>
      <c r="G618" s="468"/>
      <c r="H618" s="469"/>
      <c r="I618" s="459" t="s">
        <v>871</v>
      </c>
      <c r="J618" s="460"/>
      <c r="K618" s="460"/>
      <c r="L618" s="460"/>
      <c r="M618" s="460"/>
      <c r="N618" s="460"/>
      <c r="O618" s="460"/>
      <c r="P618" s="460"/>
      <c r="Q618" s="460"/>
      <c r="R618" s="460"/>
      <c r="S618" s="460"/>
      <c r="T618" s="460"/>
      <c r="U618" s="460"/>
      <c r="V618" s="460"/>
      <c r="W618" s="460"/>
      <c r="X618" s="460"/>
      <c r="Y618" s="460"/>
      <c r="Z618" s="460"/>
      <c r="AA618" s="460"/>
      <c r="AB618" s="460"/>
      <c r="AC618" s="460"/>
      <c r="AD618" s="460"/>
      <c r="AE618" s="460"/>
      <c r="AF618" s="460"/>
      <c r="AG618" s="460"/>
      <c r="AH618" s="460"/>
      <c r="AI618" s="460"/>
      <c r="AJ618" s="460"/>
      <c r="AK618" s="460"/>
      <c r="AL618" s="460"/>
      <c r="AM618" s="460"/>
      <c r="AN618" s="460"/>
      <c r="AO618" s="460"/>
      <c r="AP618" s="460"/>
      <c r="AQ618" s="460"/>
      <c r="AR618" s="461"/>
      <c r="AS618" s="322"/>
      <c r="AT618" s="322"/>
      <c r="AU618" s="322"/>
    </row>
    <row r="619" spans="4:52" ht="14.1" customHeight="1" x14ac:dyDescent="0.15">
      <c r="D619" s="467"/>
      <c r="E619" s="468"/>
      <c r="F619" s="468"/>
      <c r="G619" s="468"/>
      <c r="H619" s="469"/>
      <c r="I619" s="111"/>
      <c r="J619" s="407" t="s">
        <v>132</v>
      </c>
      <c r="K619" s="407"/>
      <c r="L619" s="407"/>
      <c r="M619" s="407"/>
      <c r="N619" s="407"/>
      <c r="O619" s="407"/>
      <c r="P619" s="407"/>
      <c r="Q619" s="407"/>
      <c r="R619" s="410" t="s">
        <v>134</v>
      </c>
      <c r="S619" s="376"/>
      <c r="T619" s="376"/>
      <c r="U619" s="376"/>
      <c r="V619" s="376"/>
      <c r="W619" s="377"/>
      <c r="X619" s="120"/>
      <c r="Y619" s="410" t="s">
        <v>133</v>
      </c>
      <c r="Z619" s="376"/>
      <c r="AA619" s="376"/>
      <c r="AB619" s="376"/>
      <c r="AC619" s="376"/>
      <c r="AD619" s="376"/>
      <c r="AE619" s="376"/>
      <c r="AF619" s="376"/>
      <c r="AG619" s="376"/>
      <c r="AH619" s="376"/>
      <c r="AI619" s="376"/>
      <c r="AJ619" s="376"/>
      <c r="AK619" s="376"/>
      <c r="AL619" s="376"/>
      <c r="AM619" s="376"/>
      <c r="AN619" s="376"/>
      <c r="AO619" s="376"/>
      <c r="AP619" s="376"/>
      <c r="AQ619" s="376"/>
      <c r="AR619" s="377"/>
      <c r="AS619" s="303" t="s">
        <v>815</v>
      </c>
      <c r="AT619" s="322"/>
      <c r="AU619" s="322"/>
    </row>
    <row r="620" spans="4:52" ht="14.1" customHeight="1" x14ac:dyDescent="0.2">
      <c r="D620" s="467"/>
      <c r="E620" s="468"/>
      <c r="F620" s="468"/>
      <c r="G620" s="468"/>
      <c r="H620" s="469"/>
      <c r="I620" s="111" t="s">
        <v>748</v>
      </c>
      <c r="J620" s="408" t="str">
        <f>CONCATENATE('2.'!$D$8,'2.'!$I$8,'2.'!$J$8,"-")</f>
        <v>HAT-14-01-0380-</v>
      </c>
      <c r="K620" s="408"/>
      <c r="L620" s="408"/>
      <c r="M620" s="408"/>
      <c r="N620" s="408"/>
      <c r="O620" s="408"/>
      <c r="P620" s="408"/>
      <c r="Q620" s="408"/>
      <c r="R620" s="428"/>
      <c r="S620" s="429"/>
      <c r="T620" s="429"/>
      <c r="U620" s="429"/>
      <c r="V620" s="429"/>
      <c r="W620" s="473"/>
      <c r="X620" s="109" t="s">
        <v>129</v>
      </c>
      <c r="Y620" s="462"/>
      <c r="Z620" s="462"/>
      <c r="AA620" s="462"/>
      <c r="AB620" s="462"/>
      <c r="AC620" s="462"/>
      <c r="AD620" s="462"/>
      <c r="AE620" s="462"/>
      <c r="AF620" s="462"/>
      <c r="AG620" s="462"/>
      <c r="AH620" s="462"/>
      <c r="AI620" s="462"/>
      <c r="AJ620" s="462"/>
      <c r="AK620" s="462"/>
      <c r="AL620" s="462"/>
      <c r="AM620" s="462"/>
      <c r="AN620" s="462"/>
      <c r="AO620" s="462"/>
      <c r="AP620" s="462"/>
      <c r="AQ620" s="462"/>
      <c r="AR620" s="463"/>
      <c r="AS620" s="147">
        <f t="shared" ref="AS620:AS626" si="62">IF(R620&gt;0,1,0)</f>
        <v>0</v>
      </c>
      <c r="AT620" s="321"/>
      <c r="AU620" s="322"/>
    </row>
    <row r="621" spans="4:52" ht="14.1" customHeight="1" x14ac:dyDescent="0.2">
      <c r="D621" s="467"/>
      <c r="E621" s="468"/>
      <c r="F621" s="468"/>
      <c r="G621" s="468"/>
      <c r="H621" s="469"/>
      <c r="I621" s="111" t="s">
        <v>749</v>
      </c>
      <c r="J621" s="408" t="str">
        <f>CONCATENATE('2.'!$D$8,'2.'!$I$8,'2.'!$J$8,"-")</f>
        <v>HAT-14-01-0380-</v>
      </c>
      <c r="K621" s="408"/>
      <c r="L621" s="408"/>
      <c r="M621" s="408"/>
      <c r="N621" s="408"/>
      <c r="O621" s="408"/>
      <c r="P621" s="408"/>
      <c r="Q621" s="408"/>
      <c r="R621" s="428"/>
      <c r="S621" s="429"/>
      <c r="T621" s="429"/>
      <c r="U621" s="429"/>
      <c r="V621" s="429"/>
      <c r="W621" s="473"/>
      <c r="X621" s="109" t="s">
        <v>129</v>
      </c>
      <c r="Y621" s="462"/>
      <c r="Z621" s="462"/>
      <c r="AA621" s="462"/>
      <c r="AB621" s="462"/>
      <c r="AC621" s="462"/>
      <c r="AD621" s="462"/>
      <c r="AE621" s="462"/>
      <c r="AF621" s="462"/>
      <c r="AG621" s="462"/>
      <c r="AH621" s="462"/>
      <c r="AI621" s="462"/>
      <c r="AJ621" s="462"/>
      <c r="AK621" s="462"/>
      <c r="AL621" s="462"/>
      <c r="AM621" s="462"/>
      <c r="AN621" s="462"/>
      <c r="AO621" s="462"/>
      <c r="AP621" s="462"/>
      <c r="AQ621" s="462"/>
      <c r="AR621" s="463"/>
      <c r="AS621" s="147">
        <f t="shared" si="62"/>
        <v>0</v>
      </c>
      <c r="AT621" s="321"/>
      <c r="AU621" s="322"/>
    </row>
    <row r="622" spans="4:52" ht="14.1" customHeight="1" x14ac:dyDescent="0.2">
      <c r="D622" s="467"/>
      <c r="E622" s="468"/>
      <c r="F622" s="468"/>
      <c r="G622" s="468"/>
      <c r="H622" s="469"/>
      <c r="I622" s="111" t="s">
        <v>750</v>
      </c>
      <c r="J622" s="408" t="str">
        <f>CONCATENATE('2.'!$D$8,'2.'!$I$8,'2.'!$J$8,"-")</f>
        <v>HAT-14-01-0380-</v>
      </c>
      <c r="K622" s="408"/>
      <c r="L622" s="408"/>
      <c r="M622" s="408"/>
      <c r="N622" s="408"/>
      <c r="O622" s="408"/>
      <c r="P622" s="408"/>
      <c r="Q622" s="408"/>
      <c r="R622" s="428"/>
      <c r="S622" s="429"/>
      <c r="T622" s="429"/>
      <c r="U622" s="429"/>
      <c r="V622" s="429"/>
      <c r="W622" s="473"/>
      <c r="X622" s="109" t="s">
        <v>129</v>
      </c>
      <c r="Y622" s="462"/>
      <c r="Z622" s="462"/>
      <c r="AA622" s="462"/>
      <c r="AB622" s="462"/>
      <c r="AC622" s="462"/>
      <c r="AD622" s="462"/>
      <c r="AE622" s="462"/>
      <c r="AF622" s="462"/>
      <c r="AG622" s="462"/>
      <c r="AH622" s="462"/>
      <c r="AI622" s="462"/>
      <c r="AJ622" s="462"/>
      <c r="AK622" s="462"/>
      <c r="AL622" s="462"/>
      <c r="AM622" s="462"/>
      <c r="AN622" s="462"/>
      <c r="AO622" s="462"/>
      <c r="AP622" s="462"/>
      <c r="AQ622" s="462"/>
      <c r="AR622" s="463"/>
      <c r="AS622" s="147">
        <f t="shared" si="62"/>
        <v>0</v>
      </c>
      <c r="AT622" s="321"/>
      <c r="AU622" s="322"/>
    </row>
    <row r="623" spans="4:52" ht="14.1" customHeight="1" x14ac:dyDescent="0.2">
      <c r="D623" s="467"/>
      <c r="E623" s="468"/>
      <c r="F623" s="468"/>
      <c r="G623" s="468"/>
      <c r="H623" s="469"/>
      <c r="I623" s="111" t="s">
        <v>751</v>
      </c>
      <c r="J623" s="408" t="str">
        <f>CONCATENATE('2.'!$D$8,'2.'!$I$8,'2.'!$J$8,"-")</f>
        <v>HAT-14-01-0380-</v>
      </c>
      <c r="K623" s="408"/>
      <c r="L623" s="408"/>
      <c r="M623" s="408"/>
      <c r="N623" s="408"/>
      <c r="O623" s="408"/>
      <c r="P623" s="408"/>
      <c r="Q623" s="408"/>
      <c r="R623" s="428"/>
      <c r="S623" s="429"/>
      <c r="T623" s="429"/>
      <c r="U623" s="429"/>
      <c r="V623" s="429"/>
      <c r="W623" s="473"/>
      <c r="X623" s="109" t="s">
        <v>129</v>
      </c>
      <c r="Y623" s="462"/>
      <c r="Z623" s="462"/>
      <c r="AA623" s="462"/>
      <c r="AB623" s="462"/>
      <c r="AC623" s="462"/>
      <c r="AD623" s="462"/>
      <c r="AE623" s="462"/>
      <c r="AF623" s="462"/>
      <c r="AG623" s="462"/>
      <c r="AH623" s="462"/>
      <c r="AI623" s="462"/>
      <c r="AJ623" s="462"/>
      <c r="AK623" s="462"/>
      <c r="AL623" s="462"/>
      <c r="AM623" s="462"/>
      <c r="AN623" s="462"/>
      <c r="AO623" s="462"/>
      <c r="AP623" s="462"/>
      <c r="AQ623" s="462"/>
      <c r="AR623" s="463"/>
      <c r="AS623" s="147">
        <f t="shared" si="62"/>
        <v>0</v>
      </c>
      <c r="AT623" s="321"/>
      <c r="AU623" s="322"/>
    </row>
    <row r="624" spans="4:52" ht="14.1" customHeight="1" x14ac:dyDescent="0.2">
      <c r="D624" s="467"/>
      <c r="E624" s="468"/>
      <c r="F624" s="468"/>
      <c r="G624" s="468"/>
      <c r="H624" s="469"/>
      <c r="I624" s="111" t="s">
        <v>752</v>
      </c>
      <c r="J624" s="408" t="str">
        <f>CONCATENATE('2.'!$D$8,'2.'!$I$8,'2.'!$J$8,"-")</f>
        <v>HAT-14-01-0380-</v>
      </c>
      <c r="K624" s="408"/>
      <c r="L624" s="408"/>
      <c r="M624" s="408"/>
      <c r="N624" s="408"/>
      <c r="O624" s="408"/>
      <c r="P624" s="408"/>
      <c r="Q624" s="408"/>
      <c r="R624" s="428"/>
      <c r="S624" s="429"/>
      <c r="T624" s="429"/>
      <c r="U624" s="429"/>
      <c r="V624" s="429"/>
      <c r="W624" s="473"/>
      <c r="X624" s="109" t="s">
        <v>129</v>
      </c>
      <c r="Y624" s="462"/>
      <c r="Z624" s="462"/>
      <c r="AA624" s="462"/>
      <c r="AB624" s="462"/>
      <c r="AC624" s="462"/>
      <c r="AD624" s="462"/>
      <c r="AE624" s="462"/>
      <c r="AF624" s="462"/>
      <c r="AG624" s="462"/>
      <c r="AH624" s="462"/>
      <c r="AI624" s="462"/>
      <c r="AJ624" s="462"/>
      <c r="AK624" s="462"/>
      <c r="AL624" s="462"/>
      <c r="AM624" s="462"/>
      <c r="AN624" s="462"/>
      <c r="AO624" s="462"/>
      <c r="AP624" s="462"/>
      <c r="AQ624" s="462"/>
      <c r="AR624" s="463"/>
      <c r="AS624" s="147">
        <f t="shared" si="62"/>
        <v>0</v>
      </c>
      <c r="AT624" s="321"/>
      <c r="AU624" s="322"/>
    </row>
    <row r="625" spans="4:47" ht="14.1" customHeight="1" x14ac:dyDescent="0.2">
      <c r="D625" s="467"/>
      <c r="E625" s="468"/>
      <c r="F625" s="468"/>
      <c r="G625" s="468"/>
      <c r="H625" s="469"/>
      <c r="I625" s="111" t="s">
        <v>753</v>
      </c>
      <c r="J625" s="408" t="str">
        <f>CONCATENATE('2.'!$D$8,'2.'!$I$8,'2.'!$J$8,"-")</f>
        <v>HAT-14-01-0380-</v>
      </c>
      <c r="K625" s="408"/>
      <c r="L625" s="408"/>
      <c r="M625" s="408"/>
      <c r="N625" s="408"/>
      <c r="O625" s="408"/>
      <c r="P625" s="408"/>
      <c r="Q625" s="408"/>
      <c r="R625" s="428"/>
      <c r="S625" s="429"/>
      <c r="T625" s="429"/>
      <c r="U625" s="429"/>
      <c r="V625" s="429"/>
      <c r="W625" s="473"/>
      <c r="X625" s="109" t="s">
        <v>129</v>
      </c>
      <c r="Y625" s="462"/>
      <c r="Z625" s="462"/>
      <c r="AA625" s="462"/>
      <c r="AB625" s="462"/>
      <c r="AC625" s="462"/>
      <c r="AD625" s="462"/>
      <c r="AE625" s="462"/>
      <c r="AF625" s="462"/>
      <c r="AG625" s="462"/>
      <c r="AH625" s="462"/>
      <c r="AI625" s="462"/>
      <c r="AJ625" s="462"/>
      <c r="AK625" s="462"/>
      <c r="AL625" s="462"/>
      <c r="AM625" s="462"/>
      <c r="AN625" s="462"/>
      <c r="AO625" s="462"/>
      <c r="AP625" s="462"/>
      <c r="AQ625" s="462"/>
      <c r="AR625" s="463"/>
      <c r="AS625" s="147">
        <f t="shared" si="62"/>
        <v>0</v>
      </c>
      <c r="AT625" s="321"/>
      <c r="AU625" s="322"/>
    </row>
    <row r="626" spans="4:47" ht="14.1" customHeight="1" x14ac:dyDescent="0.2">
      <c r="D626" s="467"/>
      <c r="E626" s="468"/>
      <c r="F626" s="468"/>
      <c r="G626" s="468"/>
      <c r="H626" s="469"/>
      <c r="I626" s="111" t="s">
        <v>754</v>
      </c>
      <c r="J626" s="408" t="str">
        <f>CONCATENATE('2.'!$D$8,'2.'!$I$8,'2.'!$J$8,"-")</f>
        <v>HAT-14-01-0380-</v>
      </c>
      <c r="K626" s="408"/>
      <c r="L626" s="408"/>
      <c r="M626" s="408"/>
      <c r="N626" s="408"/>
      <c r="O626" s="408"/>
      <c r="P626" s="408"/>
      <c r="Q626" s="408"/>
      <c r="R626" s="428"/>
      <c r="S626" s="429"/>
      <c r="T626" s="429"/>
      <c r="U626" s="429"/>
      <c r="V626" s="429"/>
      <c r="W626" s="473"/>
      <c r="X626" s="109" t="s">
        <v>129</v>
      </c>
      <c r="Y626" s="462"/>
      <c r="Z626" s="462"/>
      <c r="AA626" s="462"/>
      <c r="AB626" s="462"/>
      <c r="AC626" s="462"/>
      <c r="AD626" s="462"/>
      <c r="AE626" s="462"/>
      <c r="AF626" s="462"/>
      <c r="AG626" s="462"/>
      <c r="AH626" s="462"/>
      <c r="AI626" s="462"/>
      <c r="AJ626" s="462"/>
      <c r="AK626" s="462"/>
      <c r="AL626" s="462"/>
      <c r="AM626" s="462"/>
      <c r="AN626" s="462"/>
      <c r="AO626" s="462"/>
      <c r="AP626" s="462"/>
      <c r="AQ626" s="462"/>
      <c r="AR626" s="463"/>
      <c r="AS626" s="147">
        <f t="shared" si="62"/>
        <v>0</v>
      </c>
      <c r="AT626" s="321"/>
      <c r="AU626" s="322"/>
    </row>
    <row r="627" spans="4:47" ht="27.95" customHeight="1" x14ac:dyDescent="0.2">
      <c r="D627" s="467"/>
      <c r="E627" s="468"/>
      <c r="F627" s="468"/>
      <c r="G627" s="468"/>
      <c r="H627" s="469"/>
      <c r="I627" s="483" t="s">
        <v>271</v>
      </c>
      <c r="J627" s="484"/>
      <c r="K627" s="484"/>
      <c r="L627" s="484"/>
      <c r="M627" s="484"/>
      <c r="N627" s="484"/>
      <c r="O627" s="484"/>
      <c r="P627" s="484"/>
      <c r="Q627" s="484"/>
      <c r="R627" s="484"/>
      <c r="S627" s="484"/>
      <c r="T627" s="484"/>
      <c r="U627" s="484"/>
      <c r="V627" s="484"/>
      <c r="W627" s="484"/>
      <c r="X627" s="484"/>
      <c r="Y627" s="484"/>
      <c r="Z627" s="484"/>
      <c r="AA627" s="484"/>
      <c r="AB627" s="484"/>
      <c r="AC627" s="484"/>
      <c r="AD627" s="484"/>
      <c r="AE627" s="484"/>
      <c r="AF627" s="484"/>
      <c r="AG627" s="484"/>
      <c r="AH627" s="484"/>
      <c r="AI627" s="484"/>
      <c r="AJ627" s="484"/>
      <c r="AK627" s="484"/>
      <c r="AL627" s="484"/>
      <c r="AM627" s="484"/>
      <c r="AN627" s="484"/>
      <c r="AO627" s="484"/>
      <c r="AP627" s="484"/>
      <c r="AQ627" s="484"/>
      <c r="AR627" s="485"/>
      <c r="AS627" s="187">
        <f>SUM(AS620:AS626)</f>
        <v>0</v>
      </c>
      <c r="AT627" s="319"/>
      <c r="AU627" s="319"/>
    </row>
    <row r="628" spans="4:47" ht="14.1" customHeight="1" x14ac:dyDescent="0.2">
      <c r="D628" s="470"/>
      <c r="E628" s="471"/>
      <c r="F628" s="471"/>
      <c r="G628" s="471"/>
      <c r="H628" s="472"/>
      <c r="I628" s="426"/>
      <c r="J628" s="426"/>
      <c r="K628" s="426"/>
      <c r="L628" s="426"/>
      <c r="M628" s="426"/>
      <c r="N628" s="426"/>
      <c r="O628" s="426"/>
      <c r="P628" s="426"/>
      <c r="Q628" s="426"/>
      <c r="R628" s="426"/>
      <c r="S628" s="426"/>
      <c r="T628" s="426"/>
      <c r="U628" s="426"/>
      <c r="V628" s="426"/>
      <c r="W628" s="426"/>
      <c r="X628" s="426"/>
      <c r="Y628" s="426"/>
      <c r="Z628" s="426"/>
      <c r="AA628" s="426"/>
      <c r="AB628" s="426"/>
      <c r="AC628" s="426"/>
      <c r="AD628" s="426"/>
      <c r="AE628" s="426"/>
      <c r="AF628" s="426"/>
      <c r="AG628" s="426"/>
      <c r="AH628" s="426"/>
      <c r="AI628" s="426"/>
      <c r="AJ628" s="426"/>
      <c r="AK628" s="426"/>
      <c r="AL628" s="426"/>
      <c r="AM628" s="426"/>
      <c r="AN628" s="426"/>
      <c r="AO628" s="426"/>
      <c r="AP628" s="426"/>
      <c r="AQ628" s="426"/>
      <c r="AR628" s="426"/>
      <c r="AS628" s="337"/>
      <c r="AT628" s="337"/>
      <c r="AU628" s="337"/>
    </row>
    <row r="629" spans="4:47" ht="27.95" customHeight="1" x14ac:dyDescent="0.2">
      <c r="D629" s="511" t="s">
        <v>800</v>
      </c>
      <c r="E629" s="511"/>
      <c r="F629" s="511"/>
      <c r="G629" s="511"/>
      <c r="H629" s="511"/>
      <c r="I629" s="511"/>
      <c r="J629" s="511"/>
      <c r="K629" s="511"/>
      <c r="L629" s="511"/>
      <c r="M629" s="511"/>
      <c r="N629" s="511"/>
      <c r="O629" s="511"/>
      <c r="P629" s="511"/>
      <c r="Q629" s="511"/>
      <c r="R629" s="511"/>
      <c r="S629" s="511"/>
      <c r="T629" s="511"/>
      <c r="U629" s="511"/>
      <c r="V629" s="511"/>
      <c r="W629" s="511"/>
      <c r="X629" s="511"/>
      <c r="Y629" s="511"/>
      <c r="Z629" s="511"/>
      <c r="AA629" s="511"/>
      <c r="AB629" s="511"/>
      <c r="AC629" s="511"/>
      <c r="AD629" s="511"/>
      <c r="AE629" s="511"/>
      <c r="AF629" s="511"/>
      <c r="AG629" s="511"/>
      <c r="AH629" s="511"/>
      <c r="AI629" s="511"/>
      <c r="AJ629" s="511"/>
      <c r="AK629" s="511"/>
      <c r="AL629" s="511"/>
      <c r="AM629" s="511"/>
      <c r="AN629" s="511"/>
      <c r="AO629" s="511"/>
      <c r="AP629" s="511"/>
      <c r="AQ629" s="511"/>
      <c r="AR629" s="511"/>
      <c r="AS629" s="319"/>
      <c r="AT629" s="319"/>
      <c r="AU629" s="319"/>
    </row>
    <row r="630" spans="4:47" ht="14.1" customHeight="1" x14ac:dyDescent="0.2">
      <c r="D630" s="438" t="s">
        <v>76</v>
      </c>
      <c r="E630" s="439"/>
      <c r="F630" s="439"/>
      <c r="G630" s="439"/>
      <c r="H630" s="440"/>
      <c r="I630" s="487" t="s">
        <v>791</v>
      </c>
      <c r="J630" s="488"/>
      <c r="K630" s="488"/>
      <c r="L630" s="488"/>
      <c r="M630" s="488"/>
      <c r="N630" s="488"/>
      <c r="O630" s="488"/>
      <c r="P630" s="488"/>
      <c r="Q630" s="488"/>
      <c r="R630" s="488"/>
      <c r="S630" s="488"/>
      <c r="T630" s="488"/>
      <c r="U630" s="488"/>
      <c r="V630" s="488"/>
      <c r="W630" s="488"/>
      <c r="X630" s="488"/>
      <c r="Y630" s="488"/>
      <c r="Z630" s="488"/>
      <c r="AA630" s="488"/>
      <c r="AB630" s="488"/>
      <c r="AC630" s="488"/>
      <c r="AD630" s="488"/>
      <c r="AE630" s="488"/>
      <c r="AF630" s="488"/>
      <c r="AG630" s="488"/>
      <c r="AH630" s="488"/>
      <c r="AI630" s="488"/>
      <c r="AJ630" s="488"/>
      <c r="AK630" s="488"/>
      <c r="AL630" s="488"/>
      <c r="AM630" s="488"/>
      <c r="AN630" s="488"/>
      <c r="AO630" s="488"/>
      <c r="AP630" s="488"/>
      <c r="AQ630" s="488"/>
      <c r="AR630" s="489"/>
      <c r="AS630" s="154"/>
      <c r="AT630" s="154"/>
      <c r="AU630" s="154"/>
    </row>
    <row r="631" spans="4:47" ht="14.1" customHeight="1" x14ac:dyDescent="0.2">
      <c r="D631" s="502" t="str">
        <f>IF(D22&lt;8,"-",D547+1)</f>
        <v>-</v>
      </c>
      <c r="E631" s="503"/>
      <c r="F631" s="503"/>
      <c r="G631" s="503"/>
      <c r="H631" s="504"/>
      <c r="I631" s="442"/>
      <c r="J631" s="443"/>
      <c r="K631" s="443"/>
      <c r="L631" s="443"/>
      <c r="M631" s="443"/>
      <c r="N631" s="443"/>
      <c r="O631" s="443"/>
      <c r="P631" s="443"/>
      <c r="Q631" s="443"/>
      <c r="R631" s="443"/>
      <c r="S631" s="443"/>
      <c r="T631" s="443"/>
      <c r="U631" s="443"/>
      <c r="V631" s="443"/>
      <c r="W631" s="443"/>
      <c r="X631" s="443"/>
      <c r="Y631" s="443"/>
      <c r="Z631" s="443"/>
      <c r="AA631" s="443"/>
      <c r="AB631" s="443"/>
      <c r="AC631" s="443"/>
      <c r="AD631" s="443"/>
      <c r="AE631" s="443"/>
      <c r="AF631" s="443"/>
      <c r="AG631" s="443"/>
      <c r="AH631" s="443"/>
      <c r="AI631" s="443"/>
      <c r="AJ631" s="443"/>
      <c r="AK631" s="443"/>
      <c r="AL631" s="443"/>
      <c r="AM631" s="443"/>
      <c r="AN631" s="443"/>
      <c r="AO631" s="443"/>
      <c r="AP631" s="443"/>
      <c r="AQ631" s="443"/>
      <c r="AR631" s="444"/>
      <c r="AS631" s="337"/>
      <c r="AT631" s="337"/>
      <c r="AU631" s="337"/>
    </row>
    <row r="632" spans="4:47" ht="14.1" customHeight="1" x14ac:dyDescent="0.2">
      <c r="D632" s="505"/>
      <c r="E632" s="506"/>
      <c r="F632" s="506"/>
      <c r="G632" s="506"/>
      <c r="H632" s="507"/>
      <c r="I632" s="483" t="s">
        <v>792</v>
      </c>
      <c r="J632" s="484"/>
      <c r="K632" s="484"/>
      <c r="L632" s="484"/>
      <c r="M632" s="484"/>
      <c r="N632" s="484"/>
      <c r="O632" s="484"/>
      <c r="P632" s="484"/>
      <c r="Q632" s="484"/>
      <c r="R632" s="484"/>
      <c r="S632" s="484"/>
      <c r="T632" s="484"/>
      <c r="U632" s="484"/>
      <c r="V632" s="484"/>
      <c r="W632" s="484"/>
      <c r="X632" s="484"/>
      <c r="Y632" s="484"/>
      <c r="Z632" s="484"/>
      <c r="AA632" s="484"/>
      <c r="AB632" s="484"/>
      <c r="AC632" s="484"/>
      <c r="AD632" s="484"/>
      <c r="AE632" s="484"/>
      <c r="AF632" s="484"/>
      <c r="AG632" s="484"/>
      <c r="AH632" s="484"/>
      <c r="AI632" s="484"/>
      <c r="AJ632" s="484"/>
      <c r="AK632" s="484"/>
      <c r="AL632" s="484"/>
      <c r="AM632" s="484"/>
      <c r="AN632" s="484"/>
      <c r="AO632" s="484"/>
      <c r="AP632" s="484"/>
      <c r="AQ632" s="484"/>
      <c r="AR632" s="485"/>
      <c r="AS632" s="154"/>
      <c r="AT632" s="154"/>
      <c r="AU632" s="154"/>
    </row>
    <row r="633" spans="4:47" ht="14.1" customHeight="1" x14ac:dyDescent="0.2">
      <c r="D633" s="508"/>
      <c r="E633" s="509"/>
      <c r="F633" s="509"/>
      <c r="G633" s="509"/>
      <c r="H633" s="510"/>
      <c r="I633" s="442"/>
      <c r="J633" s="443"/>
      <c r="K633" s="443"/>
      <c r="L633" s="443"/>
      <c r="M633" s="443"/>
      <c r="N633" s="443"/>
      <c r="O633" s="443"/>
      <c r="P633" s="443"/>
      <c r="Q633" s="443"/>
      <c r="R633" s="443"/>
      <c r="S633" s="443"/>
      <c r="T633" s="443"/>
      <c r="U633" s="443"/>
      <c r="V633" s="443"/>
      <c r="W633" s="443"/>
      <c r="X633" s="443"/>
      <c r="Y633" s="443"/>
      <c r="Z633" s="443"/>
      <c r="AA633" s="443"/>
      <c r="AB633" s="443"/>
      <c r="AC633" s="443"/>
      <c r="AD633" s="443"/>
      <c r="AE633" s="443"/>
      <c r="AF633" s="443"/>
      <c r="AG633" s="443"/>
      <c r="AH633" s="443"/>
      <c r="AI633" s="443"/>
      <c r="AJ633" s="443"/>
      <c r="AK633" s="443"/>
      <c r="AL633" s="443"/>
      <c r="AM633" s="443"/>
      <c r="AN633" s="443"/>
      <c r="AO633" s="443"/>
      <c r="AP633" s="443"/>
      <c r="AQ633" s="443"/>
      <c r="AR633" s="444"/>
      <c r="AS633" s="337"/>
      <c r="AT633" s="337"/>
      <c r="AU633" s="337"/>
    </row>
    <row r="634" spans="4:47" ht="27.95" customHeight="1" x14ac:dyDescent="0.2">
      <c r="D634" s="464" t="s">
        <v>73</v>
      </c>
      <c r="E634" s="465"/>
      <c r="F634" s="465"/>
      <c r="G634" s="465"/>
      <c r="H634" s="466"/>
      <c r="I634" s="483" t="s">
        <v>16</v>
      </c>
      <c r="J634" s="512"/>
      <c r="K634" s="512"/>
      <c r="L634" s="512"/>
      <c r="M634" s="512"/>
      <c r="N634" s="512"/>
      <c r="O634" s="512"/>
      <c r="P634" s="512"/>
      <c r="Q634" s="512"/>
      <c r="R634" s="512"/>
      <c r="S634" s="512"/>
      <c r="T634" s="512"/>
      <c r="U634" s="512"/>
      <c r="V634" s="512"/>
      <c r="W634" s="512"/>
      <c r="X634" s="512"/>
      <c r="Y634" s="512"/>
      <c r="Z634" s="512"/>
      <c r="AA634" s="512"/>
      <c r="AB634" s="512"/>
      <c r="AC634" s="512"/>
      <c r="AD634" s="512"/>
      <c r="AE634" s="512"/>
      <c r="AF634" s="512"/>
      <c r="AG634" s="512"/>
      <c r="AH634" s="512"/>
      <c r="AI634" s="512"/>
      <c r="AJ634" s="512"/>
      <c r="AK634" s="512"/>
      <c r="AL634" s="512"/>
      <c r="AM634" s="512"/>
      <c r="AN634" s="512"/>
      <c r="AO634" s="512"/>
      <c r="AP634" s="512"/>
      <c r="AQ634" s="512"/>
      <c r="AR634" s="513"/>
      <c r="AS634" s="303" t="s">
        <v>815</v>
      </c>
      <c r="AT634" s="303" t="s">
        <v>248</v>
      </c>
      <c r="AU634" s="154"/>
    </row>
    <row r="635" spans="4:47" ht="14.1" customHeight="1" x14ac:dyDescent="0.2">
      <c r="D635" s="467"/>
      <c r="E635" s="468"/>
      <c r="F635" s="468"/>
      <c r="G635" s="468"/>
      <c r="H635" s="469"/>
      <c r="I635" s="490"/>
      <c r="J635" s="491"/>
      <c r="K635" s="491"/>
      <c r="L635" s="491"/>
      <c r="M635" s="491"/>
      <c r="N635" s="491"/>
      <c r="O635" s="491"/>
      <c r="P635" s="491"/>
      <c r="Q635" s="491"/>
      <c r="R635" s="491"/>
      <c r="S635" s="491"/>
      <c r="T635" s="491"/>
      <c r="U635" s="491"/>
      <c r="V635" s="491"/>
      <c r="W635" s="491"/>
      <c r="X635" s="491"/>
      <c r="Y635" s="491"/>
      <c r="Z635" s="491"/>
      <c r="AA635" s="491"/>
      <c r="AB635" s="491"/>
      <c r="AC635" s="491"/>
      <c r="AD635" s="491"/>
      <c r="AE635" s="491"/>
      <c r="AF635" s="491"/>
      <c r="AG635" s="491"/>
      <c r="AH635" s="491"/>
      <c r="AI635" s="491"/>
      <c r="AJ635" s="491"/>
      <c r="AK635" s="491"/>
      <c r="AL635" s="491"/>
      <c r="AM635" s="491"/>
      <c r="AN635" s="491"/>
      <c r="AO635" s="491"/>
      <c r="AP635" s="491"/>
      <c r="AQ635" s="491"/>
      <c r="AR635" s="492"/>
      <c r="AS635" s="518"/>
      <c r="AT635" s="515"/>
      <c r="AU635" s="311"/>
    </row>
    <row r="636" spans="4:47" ht="14.1" customHeight="1" x14ac:dyDescent="0.2">
      <c r="D636" s="467"/>
      <c r="E636" s="468"/>
      <c r="F636" s="468"/>
      <c r="G636" s="468"/>
      <c r="H636" s="469"/>
      <c r="I636" s="493"/>
      <c r="J636" s="494"/>
      <c r="K636" s="494"/>
      <c r="L636" s="494"/>
      <c r="M636" s="494"/>
      <c r="N636" s="494"/>
      <c r="O636" s="494"/>
      <c r="P636" s="494"/>
      <c r="Q636" s="494"/>
      <c r="R636" s="494"/>
      <c r="S636" s="494"/>
      <c r="T636" s="494"/>
      <c r="U636" s="494"/>
      <c r="V636" s="494"/>
      <c r="W636" s="494"/>
      <c r="X636" s="494"/>
      <c r="Y636" s="494"/>
      <c r="Z636" s="494"/>
      <c r="AA636" s="494"/>
      <c r="AB636" s="494"/>
      <c r="AC636" s="494"/>
      <c r="AD636" s="494"/>
      <c r="AE636" s="494"/>
      <c r="AF636" s="494"/>
      <c r="AG636" s="494"/>
      <c r="AH636" s="494"/>
      <c r="AI636" s="494"/>
      <c r="AJ636" s="494"/>
      <c r="AK636" s="494"/>
      <c r="AL636" s="494"/>
      <c r="AM636" s="494"/>
      <c r="AN636" s="494"/>
      <c r="AO636" s="494"/>
      <c r="AP636" s="494"/>
      <c r="AQ636" s="494"/>
      <c r="AR636" s="495"/>
      <c r="AS636" s="518"/>
      <c r="AT636" s="516"/>
      <c r="AU636" s="311"/>
    </row>
    <row r="637" spans="4:47" ht="14.1" customHeight="1" x14ac:dyDescent="0.2">
      <c r="D637" s="467"/>
      <c r="E637" s="468"/>
      <c r="F637" s="468"/>
      <c r="G637" s="468"/>
      <c r="H637" s="469"/>
      <c r="I637" s="493"/>
      <c r="J637" s="494"/>
      <c r="K637" s="494"/>
      <c r="L637" s="494"/>
      <c r="M637" s="494"/>
      <c r="N637" s="494"/>
      <c r="O637" s="494"/>
      <c r="P637" s="494"/>
      <c r="Q637" s="494"/>
      <c r="R637" s="494"/>
      <c r="S637" s="494"/>
      <c r="T637" s="494"/>
      <c r="U637" s="494"/>
      <c r="V637" s="494"/>
      <c r="W637" s="494"/>
      <c r="X637" s="494"/>
      <c r="Y637" s="494"/>
      <c r="Z637" s="494"/>
      <c r="AA637" s="494"/>
      <c r="AB637" s="494"/>
      <c r="AC637" s="494"/>
      <c r="AD637" s="494"/>
      <c r="AE637" s="494"/>
      <c r="AF637" s="494"/>
      <c r="AG637" s="494"/>
      <c r="AH637" s="494"/>
      <c r="AI637" s="494"/>
      <c r="AJ637" s="494"/>
      <c r="AK637" s="494"/>
      <c r="AL637" s="494"/>
      <c r="AM637" s="494"/>
      <c r="AN637" s="494"/>
      <c r="AO637" s="494"/>
      <c r="AP637" s="494"/>
      <c r="AQ637" s="494"/>
      <c r="AR637" s="495"/>
      <c r="AS637" s="518"/>
      <c r="AT637" s="516"/>
      <c r="AU637" s="311"/>
    </row>
    <row r="638" spans="4:47" ht="14.1" customHeight="1" x14ac:dyDescent="0.2">
      <c r="D638" s="467"/>
      <c r="E638" s="468"/>
      <c r="F638" s="468"/>
      <c r="G638" s="468"/>
      <c r="H638" s="469"/>
      <c r="I638" s="493"/>
      <c r="J638" s="494"/>
      <c r="K638" s="494"/>
      <c r="L638" s="494"/>
      <c r="M638" s="494"/>
      <c r="N638" s="494"/>
      <c r="O638" s="494"/>
      <c r="P638" s="494"/>
      <c r="Q638" s="494"/>
      <c r="R638" s="494"/>
      <c r="S638" s="494"/>
      <c r="T638" s="494"/>
      <c r="U638" s="494"/>
      <c r="V638" s="494"/>
      <c r="W638" s="494"/>
      <c r="X638" s="494"/>
      <c r="Y638" s="494"/>
      <c r="Z638" s="494"/>
      <c r="AA638" s="494"/>
      <c r="AB638" s="494"/>
      <c r="AC638" s="494"/>
      <c r="AD638" s="494"/>
      <c r="AE638" s="494"/>
      <c r="AF638" s="494"/>
      <c r="AG638" s="494"/>
      <c r="AH638" s="494"/>
      <c r="AI638" s="494"/>
      <c r="AJ638" s="494"/>
      <c r="AK638" s="494"/>
      <c r="AL638" s="494"/>
      <c r="AM638" s="494"/>
      <c r="AN638" s="494"/>
      <c r="AO638" s="494"/>
      <c r="AP638" s="494"/>
      <c r="AQ638" s="494"/>
      <c r="AR638" s="495"/>
      <c r="AS638" s="518"/>
      <c r="AT638" s="516"/>
      <c r="AU638" s="311"/>
    </row>
    <row r="639" spans="4:47" ht="14.1" customHeight="1" x14ac:dyDescent="0.2">
      <c r="D639" s="467"/>
      <c r="E639" s="468"/>
      <c r="F639" s="468"/>
      <c r="G639" s="468"/>
      <c r="H639" s="469"/>
      <c r="I639" s="493"/>
      <c r="J639" s="494"/>
      <c r="K639" s="494"/>
      <c r="L639" s="494"/>
      <c r="M639" s="494"/>
      <c r="N639" s="494"/>
      <c r="O639" s="494"/>
      <c r="P639" s="494"/>
      <c r="Q639" s="494"/>
      <c r="R639" s="494"/>
      <c r="S639" s="494"/>
      <c r="T639" s="494"/>
      <c r="U639" s="494"/>
      <c r="V639" s="494"/>
      <c r="W639" s="494"/>
      <c r="X639" s="494"/>
      <c r="Y639" s="494"/>
      <c r="Z639" s="494"/>
      <c r="AA639" s="494"/>
      <c r="AB639" s="494"/>
      <c r="AC639" s="494"/>
      <c r="AD639" s="494"/>
      <c r="AE639" s="494"/>
      <c r="AF639" s="494"/>
      <c r="AG639" s="494"/>
      <c r="AH639" s="494"/>
      <c r="AI639" s="494"/>
      <c r="AJ639" s="494"/>
      <c r="AK639" s="494"/>
      <c r="AL639" s="494"/>
      <c r="AM639" s="494"/>
      <c r="AN639" s="494"/>
      <c r="AO639" s="494"/>
      <c r="AP639" s="494"/>
      <c r="AQ639" s="494"/>
      <c r="AR639" s="495"/>
      <c r="AS639" s="518"/>
      <c r="AT639" s="516"/>
      <c r="AU639" s="311"/>
    </row>
    <row r="640" spans="4:47" ht="14.1" customHeight="1" x14ac:dyDescent="0.2">
      <c r="D640" s="467"/>
      <c r="E640" s="468"/>
      <c r="F640" s="468"/>
      <c r="G640" s="468"/>
      <c r="H640" s="469"/>
      <c r="I640" s="493"/>
      <c r="J640" s="494"/>
      <c r="K640" s="494"/>
      <c r="L640" s="494"/>
      <c r="M640" s="494"/>
      <c r="N640" s="494"/>
      <c r="O640" s="494"/>
      <c r="P640" s="494"/>
      <c r="Q640" s="494"/>
      <c r="R640" s="494"/>
      <c r="S640" s="494"/>
      <c r="T640" s="494"/>
      <c r="U640" s="494"/>
      <c r="V640" s="494"/>
      <c r="W640" s="494"/>
      <c r="X640" s="494"/>
      <c r="Y640" s="494"/>
      <c r="Z640" s="494"/>
      <c r="AA640" s="494"/>
      <c r="AB640" s="494"/>
      <c r="AC640" s="494"/>
      <c r="AD640" s="494"/>
      <c r="AE640" s="494"/>
      <c r="AF640" s="494"/>
      <c r="AG640" s="494"/>
      <c r="AH640" s="494"/>
      <c r="AI640" s="494"/>
      <c r="AJ640" s="494"/>
      <c r="AK640" s="494"/>
      <c r="AL640" s="494"/>
      <c r="AM640" s="494"/>
      <c r="AN640" s="494"/>
      <c r="AO640" s="494"/>
      <c r="AP640" s="494"/>
      <c r="AQ640" s="494"/>
      <c r="AR640" s="495"/>
      <c r="AS640" s="518"/>
      <c r="AT640" s="516"/>
      <c r="AU640" s="311"/>
    </row>
    <row r="641" spans="4:52" ht="14.1" customHeight="1" x14ac:dyDescent="0.2">
      <c r="D641" s="467"/>
      <c r="E641" s="468"/>
      <c r="F641" s="468"/>
      <c r="G641" s="468"/>
      <c r="H641" s="469"/>
      <c r="I641" s="496"/>
      <c r="J641" s="497"/>
      <c r="K641" s="497"/>
      <c r="L641" s="497"/>
      <c r="M641" s="497"/>
      <c r="N641" s="497"/>
      <c r="O641" s="497"/>
      <c r="P641" s="497"/>
      <c r="Q641" s="497"/>
      <c r="R641" s="497"/>
      <c r="S641" s="497"/>
      <c r="T641" s="497"/>
      <c r="U641" s="497"/>
      <c r="V641" s="497"/>
      <c r="W641" s="497"/>
      <c r="X641" s="497"/>
      <c r="Y641" s="497"/>
      <c r="Z641" s="497"/>
      <c r="AA641" s="497"/>
      <c r="AB641" s="497"/>
      <c r="AC641" s="497"/>
      <c r="AD641" s="497"/>
      <c r="AE641" s="497"/>
      <c r="AF641" s="497"/>
      <c r="AG641" s="497"/>
      <c r="AH641" s="497"/>
      <c r="AI641" s="497"/>
      <c r="AJ641" s="497"/>
      <c r="AK641" s="497"/>
      <c r="AL641" s="497"/>
      <c r="AM641" s="497"/>
      <c r="AN641" s="497"/>
      <c r="AO641" s="497"/>
      <c r="AP641" s="497"/>
      <c r="AQ641" s="497"/>
      <c r="AR641" s="498"/>
      <c r="AS641" s="518"/>
      <c r="AT641" s="517"/>
      <c r="AU641" s="311"/>
      <c r="AV641" s="140">
        <f>LEN(I635)</f>
        <v>0</v>
      </c>
      <c r="AW641" s="140" t="s">
        <v>64</v>
      </c>
      <c r="AX641" s="141">
        <v>700</v>
      </c>
      <c r="AY641" s="140" t="s">
        <v>63</v>
      </c>
      <c r="AZ641" s="3" t="str">
        <f>IF(AV641&gt;AX641,"FIGYELEM! Tartsa be a megjelölt karakterszámot!","-")</f>
        <v>-</v>
      </c>
    </row>
    <row r="642" spans="4:52" ht="26.1" customHeight="1" x14ac:dyDescent="0.2">
      <c r="D642" s="467"/>
      <c r="E642" s="468"/>
      <c r="F642" s="468"/>
      <c r="G642" s="468"/>
      <c r="H642" s="469"/>
      <c r="I642" s="486" t="s">
        <v>8</v>
      </c>
      <c r="J642" s="499"/>
      <c r="K642" s="499"/>
      <c r="L642" s="499"/>
      <c r="M642" s="499"/>
      <c r="N642" s="499"/>
      <c r="O642" s="499"/>
      <c r="P642" s="499"/>
      <c r="Q642" s="499"/>
      <c r="R642" s="499"/>
      <c r="S642" s="499"/>
      <c r="T642" s="499"/>
      <c r="U642" s="499"/>
      <c r="V642" s="499"/>
      <c r="W642" s="499"/>
      <c r="X642" s="499"/>
      <c r="Y642" s="443"/>
      <c r="Z642" s="500"/>
      <c r="AA642" s="500"/>
      <c r="AB642" s="500"/>
      <c r="AC642" s="500"/>
      <c r="AD642" s="500"/>
      <c r="AE642" s="500"/>
      <c r="AF642" s="500"/>
      <c r="AG642" s="500"/>
      <c r="AH642" s="500"/>
      <c r="AI642" s="500"/>
      <c r="AJ642" s="500"/>
      <c r="AK642" s="500"/>
      <c r="AL642" s="500"/>
      <c r="AM642" s="500"/>
      <c r="AN642" s="500"/>
      <c r="AO642" s="500"/>
      <c r="AP642" s="500"/>
      <c r="AQ642" s="500"/>
      <c r="AR642" s="501"/>
      <c r="AS642" s="147">
        <f t="shared" ref="AS642:AS647" si="63">IF(Y642=BM54,1,0)</f>
        <v>0</v>
      </c>
      <c r="AT642" s="143"/>
      <c r="AU642" s="322"/>
      <c r="AZ642" s="3" t="str">
        <f t="shared" ref="AZ642:AZ647" si="64">IF(Y642=BM54,"FIGYELEM! Fejtse ki A részt vevő diákok tevékenységének bemutatása c. mezőben és csatoljon fényképet a tevékenységről!","-")</f>
        <v>-</v>
      </c>
    </row>
    <row r="643" spans="4:52" ht="26.1" customHeight="1" x14ac:dyDescent="0.2">
      <c r="D643" s="467"/>
      <c r="E643" s="468"/>
      <c r="F643" s="468"/>
      <c r="G643" s="468"/>
      <c r="H643" s="469"/>
      <c r="I643" s="486" t="s">
        <v>9</v>
      </c>
      <c r="J643" s="486"/>
      <c r="K643" s="486"/>
      <c r="L643" s="486"/>
      <c r="M643" s="486"/>
      <c r="N643" s="486"/>
      <c r="O643" s="486"/>
      <c r="P643" s="486"/>
      <c r="Q643" s="486"/>
      <c r="R643" s="486"/>
      <c r="S643" s="486"/>
      <c r="T643" s="486"/>
      <c r="U643" s="486"/>
      <c r="V643" s="486"/>
      <c r="W643" s="486"/>
      <c r="X643" s="486"/>
      <c r="Y643" s="442"/>
      <c r="Z643" s="443"/>
      <c r="AA643" s="443"/>
      <c r="AB643" s="443"/>
      <c r="AC643" s="443"/>
      <c r="AD643" s="443"/>
      <c r="AE643" s="443"/>
      <c r="AF643" s="443"/>
      <c r="AG643" s="443"/>
      <c r="AH643" s="443"/>
      <c r="AI643" s="443"/>
      <c r="AJ643" s="443"/>
      <c r="AK643" s="443"/>
      <c r="AL643" s="443"/>
      <c r="AM643" s="443"/>
      <c r="AN643" s="443"/>
      <c r="AO643" s="443"/>
      <c r="AP643" s="443"/>
      <c r="AQ643" s="443"/>
      <c r="AR643" s="444"/>
      <c r="AS643" s="147">
        <f t="shared" si="63"/>
        <v>0</v>
      </c>
      <c r="AT643" s="143"/>
      <c r="AU643" s="322"/>
      <c r="AZ643" s="3" t="str">
        <f t="shared" si="64"/>
        <v>-</v>
      </c>
    </row>
    <row r="644" spans="4:52" ht="26.1" customHeight="1" x14ac:dyDescent="0.2">
      <c r="D644" s="467"/>
      <c r="E644" s="468"/>
      <c r="F644" s="468"/>
      <c r="G644" s="468"/>
      <c r="H644" s="469"/>
      <c r="I644" s="486" t="s">
        <v>10</v>
      </c>
      <c r="J644" s="486"/>
      <c r="K644" s="486"/>
      <c r="L644" s="486"/>
      <c r="M644" s="486"/>
      <c r="N644" s="486"/>
      <c r="O644" s="486"/>
      <c r="P644" s="486"/>
      <c r="Q644" s="486"/>
      <c r="R644" s="486"/>
      <c r="S644" s="486"/>
      <c r="T644" s="486"/>
      <c r="U644" s="486"/>
      <c r="V644" s="486"/>
      <c r="W644" s="486"/>
      <c r="X644" s="486"/>
      <c r="Y644" s="442"/>
      <c r="Z644" s="443"/>
      <c r="AA644" s="443"/>
      <c r="AB644" s="443"/>
      <c r="AC644" s="443"/>
      <c r="AD644" s="443"/>
      <c r="AE644" s="443"/>
      <c r="AF644" s="443"/>
      <c r="AG644" s="443"/>
      <c r="AH644" s="443"/>
      <c r="AI644" s="443"/>
      <c r="AJ644" s="443"/>
      <c r="AK644" s="443"/>
      <c r="AL644" s="443"/>
      <c r="AM644" s="443"/>
      <c r="AN644" s="443"/>
      <c r="AO644" s="443"/>
      <c r="AP644" s="443"/>
      <c r="AQ644" s="443"/>
      <c r="AR644" s="444"/>
      <c r="AS644" s="147">
        <f t="shared" si="63"/>
        <v>0</v>
      </c>
      <c r="AT644" s="143"/>
      <c r="AU644" s="322"/>
      <c r="AZ644" s="3" t="str">
        <f t="shared" si="64"/>
        <v>-</v>
      </c>
    </row>
    <row r="645" spans="4:52" ht="26.1" customHeight="1" x14ac:dyDescent="0.2">
      <c r="D645" s="467"/>
      <c r="E645" s="468"/>
      <c r="F645" s="468"/>
      <c r="G645" s="468"/>
      <c r="H645" s="469"/>
      <c r="I645" s="486" t="s">
        <v>12</v>
      </c>
      <c r="J645" s="486"/>
      <c r="K645" s="486"/>
      <c r="L645" s="486"/>
      <c r="M645" s="486"/>
      <c r="N645" s="486"/>
      <c r="O645" s="486"/>
      <c r="P645" s="486"/>
      <c r="Q645" s="486"/>
      <c r="R645" s="486"/>
      <c r="S645" s="486"/>
      <c r="T645" s="486"/>
      <c r="U645" s="486"/>
      <c r="V645" s="486"/>
      <c r="W645" s="486"/>
      <c r="X645" s="486"/>
      <c r="Y645" s="442"/>
      <c r="Z645" s="443"/>
      <c r="AA645" s="443"/>
      <c r="AB645" s="443"/>
      <c r="AC645" s="443"/>
      <c r="AD645" s="443"/>
      <c r="AE645" s="443"/>
      <c r="AF645" s="443"/>
      <c r="AG645" s="443"/>
      <c r="AH645" s="443"/>
      <c r="AI645" s="443"/>
      <c r="AJ645" s="443"/>
      <c r="AK645" s="443"/>
      <c r="AL645" s="443"/>
      <c r="AM645" s="443"/>
      <c r="AN645" s="443"/>
      <c r="AO645" s="443"/>
      <c r="AP645" s="443"/>
      <c r="AQ645" s="443"/>
      <c r="AR645" s="444"/>
      <c r="AS645" s="147">
        <f t="shared" si="63"/>
        <v>0</v>
      </c>
      <c r="AT645" s="143"/>
      <c r="AU645" s="322"/>
      <c r="AZ645" s="3" t="str">
        <f t="shared" si="64"/>
        <v>-</v>
      </c>
    </row>
    <row r="646" spans="4:52" ht="26.1" customHeight="1" x14ac:dyDescent="0.2">
      <c r="D646" s="467"/>
      <c r="E646" s="468"/>
      <c r="F646" s="468"/>
      <c r="G646" s="468"/>
      <c r="H646" s="469"/>
      <c r="I646" s="486" t="s">
        <v>734</v>
      </c>
      <c r="J646" s="486"/>
      <c r="K646" s="486"/>
      <c r="L646" s="486"/>
      <c r="M646" s="486"/>
      <c r="N646" s="486"/>
      <c r="O646" s="486"/>
      <c r="P646" s="486"/>
      <c r="Q646" s="486"/>
      <c r="R646" s="486"/>
      <c r="S646" s="486"/>
      <c r="T646" s="486"/>
      <c r="U646" s="486"/>
      <c r="V646" s="486"/>
      <c r="W646" s="486"/>
      <c r="X646" s="486"/>
      <c r="Y646" s="442"/>
      <c r="Z646" s="443"/>
      <c r="AA646" s="443"/>
      <c r="AB646" s="443"/>
      <c r="AC646" s="443"/>
      <c r="AD646" s="443"/>
      <c r="AE646" s="443"/>
      <c r="AF646" s="443"/>
      <c r="AG646" s="443"/>
      <c r="AH646" s="443"/>
      <c r="AI646" s="443"/>
      <c r="AJ646" s="443"/>
      <c r="AK646" s="443"/>
      <c r="AL646" s="443"/>
      <c r="AM646" s="443"/>
      <c r="AN646" s="443"/>
      <c r="AO646" s="443"/>
      <c r="AP646" s="443"/>
      <c r="AQ646" s="443"/>
      <c r="AR646" s="444"/>
      <c r="AS646" s="147">
        <f t="shared" si="63"/>
        <v>0</v>
      </c>
      <c r="AT646" s="143"/>
      <c r="AU646" s="322"/>
      <c r="AZ646" s="3" t="str">
        <f t="shared" si="64"/>
        <v>-</v>
      </c>
    </row>
    <row r="647" spans="4:52" ht="26.1" customHeight="1" x14ac:dyDescent="0.2">
      <c r="D647" s="467"/>
      <c r="E647" s="468"/>
      <c r="F647" s="468"/>
      <c r="G647" s="468"/>
      <c r="H647" s="469"/>
      <c r="I647" s="486" t="s">
        <v>11</v>
      </c>
      <c r="J647" s="486"/>
      <c r="K647" s="486"/>
      <c r="L647" s="486"/>
      <c r="M647" s="486"/>
      <c r="N647" s="486"/>
      <c r="O647" s="486"/>
      <c r="P647" s="486"/>
      <c r="Q647" s="486"/>
      <c r="R647" s="486"/>
      <c r="S647" s="486"/>
      <c r="T647" s="486"/>
      <c r="U647" s="486"/>
      <c r="V647" s="486"/>
      <c r="W647" s="486"/>
      <c r="X647" s="486"/>
      <c r="Y647" s="442"/>
      <c r="Z647" s="443"/>
      <c r="AA647" s="443"/>
      <c r="AB647" s="443"/>
      <c r="AC647" s="443"/>
      <c r="AD647" s="443"/>
      <c r="AE647" s="443"/>
      <c r="AF647" s="443"/>
      <c r="AG647" s="443"/>
      <c r="AH647" s="443"/>
      <c r="AI647" s="443"/>
      <c r="AJ647" s="443"/>
      <c r="AK647" s="443"/>
      <c r="AL647" s="443"/>
      <c r="AM647" s="443"/>
      <c r="AN647" s="443"/>
      <c r="AO647" s="443"/>
      <c r="AP647" s="443"/>
      <c r="AQ647" s="443"/>
      <c r="AR647" s="444"/>
      <c r="AS647" s="147">
        <f t="shared" si="63"/>
        <v>0</v>
      </c>
      <c r="AT647" s="143"/>
      <c r="AU647" s="322"/>
      <c r="AZ647" s="3" t="str">
        <f t="shared" si="64"/>
        <v>-</v>
      </c>
    </row>
    <row r="648" spans="4:52" ht="69.95" customHeight="1" x14ac:dyDescent="0.2">
      <c r="D648" s="467"/>
      <c r="E648" s="468"/>
      <c r="F648" s="468"/>
      <c r="G648" s="468"/>
      <c r="H648" s="469"/>
      <c r="I648" s="459" t="s">
        <v>871</v>
      </c>
      <c r="J648" s="460"/>
      <c r="K648" s="460"/>
      <c r="L648" s="460"/>
      <c r="M648" s="460"/>
      <c r="N648" s="460"/>
      <c r="O648" s="460"/>
      <c r="P648" s="460"/>
      <c r="Q648" s="460"/>
      <c r="R648" s="460"/>
      <c r="S648" s="460"/>
      <c r="T648" s="460"/>
      <c r="U648" s="460"/>
      <c r="V648" s="460"/>
      <c r="W648" s="460"/>
      <c r="X648" s="460"/>
      <c r="Y648" s="460"/>
      <c r="Z648" s="460"/>
      <c r="AA648" s="460"/>
      <c r="AB648" s="460"/>
      <c r="AC648" s="460"/>
      <c r="AD648" s="460"/>
      <c r="AE648" s="460"/>
      <c r="AF648" s="460"/>
      <c r="AG648" s="460"/>
      <c r="AH648" s="460"/>
      <c r="AI648" s="460"/>
      <c r="AJ648" s="460"/>
      <c r="AK648" s="460"/>
      <c r="AL648" s="460"/>
      <c r="AM648" s="460"/>
      <c r="AN648" s="460"/>
      <c r="AO648" s="460"/>
      <c r="AP648" s="460"/>
      <c r="AQ648" s="460"/>
      <c r="AR648" s="461"/>
      <c r="AS648" s="322"/>
      <c r="AT648" s="322"/>
      <c r="AU648" s="322"/>
    </row>
    <row r="649" spans="4:52" ht="14.1" customHeight="1" x14ac:dyDescent="0.2">
      <c r="D649" s="467"/>
      <c r="E649" s="468"/>
      <c r="F649" s="468"/>
      <c r="G649" s="468"/>
      <c r="H649" s="469"/>
      <c r="I649" s="111"/>
      <c r="J649" s="407" t="s">
        <v>132</v>
      </c>
      <c r="K649" s="407"/>
      <c r="L649" s="407"/>
      <c r="M649" s="407"/>
      <c r="N649" s="407"/>
      <c r="O649" s="407"/>
      <c r="P649" s="407"/>
      <c r="Q649" s="407"/>
      <c r="R649" s="410" t="s">
        <v>134</v>
      </c>
      <c r="S649" s="376"/>
      <c r="T649" s="376"/>
      <c r="U649" s="376"/>
      <c r="V649" s="376"/>
      <c r="W649" s="377"/>
      <c r="X649" s="120"/>
      <c r="Y649" s="410" t="s">
        <v>133</v>
      </c>
      <c r="Z649" s="376"/>
      <c r="AA649" s="376"/>
      <c r="AB649" s="376"/>
      <c r="AC649" s="376"/>
      <c r="AD649" s="376"/>
      <c r="AE649" s="376"/>
      <c r="AF649" s="376"/>
      <c r="AG649" s="376"/>
      <c r="AH649" s="376"/>
      <c r="AI649" s="376"/>
      <c r="AJ649" s="376"/>
      <c r="AK649" s="376"/>
      <c r="AL649" s="376"/>
      <c r="AM649" s="376"/>
      <c r="AN649" s="376"/>
      <c r="AO649" s="376"/>
      <c r="AP649" s="376"/>
      <c r="AQ649" s="376"/>
      <c r="AR649" s="377"/>
      <c r="AS649" s="322" t="s">
        <v>815</v>
      </c>
      <c r="AT649" s="322"/>
      <c r="AU649" s="322"/>
    </row>
    <row r="650" spans="4:52" ht="14.1" customHeight="1" x14ac:dyDescent="0.2">
      <c r="D650" s="467"/>
      <c r="E650" s="468"/>
      <c r="F650" s="468"/>
      <c r="G650" s="468"/>
      <c r="H650" s="469"/>
      <c r="I650" s="111" t="s">
        <v>748</v>
      </c>
      <c r="J650" s="408" t="str">
        <f>CONCATENATE('2.'!$D$8,'2.'!$I$8,'2.'!$J$8,"-")</f>
        <v>HAT-14-01-0380-</v>
      </c>
      <c r="K650" s="408"/>
      <c r="L650" s="408"/>
      <c r="M650" s="408"/>
      <c r="N650" s="408"/>
      <c r="O650" s="408"/>
      <c r="P650" s="408"/>
      <c r="Q650" s="408"/>
      <c r="R650" s="428"/>
      <c r="S650" s="429"/>
      <c r="T650" s="429"/>
      <c r="U650" s="429"/>
      <c r="V650" s="429"/>
      <c r="W650" s="473"/>
      <c r="X650" s="109" t="s">
        <v>129</v>
      </c>
      <c r="Y650" s="462"/>
      <c r="Z650" s="462"/>
      <c r="AA650" s="462"/>
      <c r="AB650" s="462"/>
      <c r="AC650" s="462"/>
      <c r="AD650" s="462"/>
      <c r="AE650" s="462"/>
      <c r="AF650" s="462"/>
      <c r="AG650" s="462"/>
      <c r="AH650" s="462"/>
      <c r="AI650" s="462"/>
      <c r="AJ650" s="462"/>
      <c r="AK650" s="462"/>
      <c r="AL650" s="462"/>
      <c r="AM650" s="462"/>
      <c r="AN650" s="462"/>
      <c r="AO650" s="462"/>
      <c r="AP650" s="462"/>
      <c r="AQ650" s="462"/>
      <c r="AR650" s="463"/>
      <c r="AS650" s="147">
        <f>IF(R650&gt;0,1,0)</f>
        <v>0</v>
      </c>
      <c r="AT650" s="321"/>
      <c r="AU650" s="322"/>
    </row>
    <row r="651" spans="4:52" ht="14.1" customHeight="1" x14ac:dyDescent="0.2">
      <c r="D651" s="467"/>
      <c r="E651" s="468"/>
      <c r="F651" s="468"/>
      <c r="G651" s="468"/>
      <c r="H651" s="469"/>
      <c r="I651" s="111" t="s">
        <v>749</v>
      </c>
      <c r="J651" s="408" t="str">
        <f>CONCATENATE('2.'!$D$8,'2.'!$I$8,'2.'!$J$8,"-")</f>
        <v>HAT-14-01-0380-</v>
      </c>
      <c r="K651" s="408"/>
      <c r="L651" s="408"/>
      <c r="M651" s="408"/>
      <c r="N651" s="408"/>
      <c r="O651" s="408"/>
      <c r="P651" s="408"/>
      <c r="Q651" s="408"/>
      <c r="R651" s="428"/>
      <c r="S651" s="429"/>
      <c r="T651" s="429"/>
      <c r="U651" s="429"/>
      <c r="V651" s="429"/>
      <c r="W651" s="473"/>
      <c r="X651" s="109" t="s">
        <v>129</v>
      </c>
      <c r="Y651" s="462"/>
      <c r="Z651" s="462"/>
      <c r="AA651" s="462"/>
      <c r="AB651" s="462"/>
      <c r="AC651" s="462"/>
      <c r="AD651" s="462"/>
      <c r="AE651" s="462"/>
      <c r="AF651" s="462"/>
      <c r="AG651" s="462"/>
      <c r="AH651" s="462"/>
      <c r="AI651" s="462"/>
      <c r="AJ651" s="462"/>
      <c r="AK651" s="462"/>
      <c r="AL651" s="462"/>
      <c r="AM651" s="462"/>
      <c r="AN651" s="462"/>
      <c r="AO651" s="462"/>
      <c r="AP651" s="462"/>
      <c r="AQ651" s="462"/>
      <c r="AR651" s="463"/>
      <c r="AS651" s="147">
        <f t="shared" ref="AS651:AS656" si="65">IF(R651&gt;0,1,0)</f>
        <v>0</v>
      </c>
      <c r="AT651" s="321"/>
      <c r="AU651" s="322"/>
    </row>
    <row r="652" spans="4:52" ht="14.1" customHeight="1" x14ac:dyDescent="0.2">
      <c r="D652" s="467"/>
      <c r="E652" s="468"/>
      <c r="F652" s="468"/>
      <c r="G652" s="468"/>
      <c r="H652" s="469"/>
      <c r="I652" s="111" t="s">
        <v>750</v>
      </c>
      <c r="J652" s="408" t="str">
        <f>CONCATENATE('2.'!$D$8,'2.'!$I$8,'2.'!$J$8,"-")</f>
        <v>HAT-14-01-0380-</v>
      </c>
      <c r="K652" s="408"/>
      <c r="L652" s="408"/>
      <c r="M652" s="408"/>
      <c r="N652" s="408"/>
      <c r="O652" s="408"/>
      <c r="P652" s="408"/>
      <c r="Q652" s="408"/>
      <c r="R652" s="428"/>
      <c r="S652" s="429"/>
      <c r="T652" s="429"/>
      <c r="U652" s="429"/>
      <c r="V652" s="429"/>
      <c r="W652" s="473"/>
      <c r="X652" s="109" t="s">
        <v>129</v>
      </c>
      <c r="Y652" s="462"/>
      <c r="Z652" s="462"/>
      <c r="AA652" s="462"/>
      <c r="AB652" s="462"/>
      <c r="AC652" s="462"/>
      <c r="AD652" s="462"/>
      <c r="AE652" s="462"/>
      <c r="AF652" s="462"/>
      <c r="AG652" s="462"/>
      <c r="AH652" s="462"/>
      <c r="AI652" s="462"/>
      <c r="AJ652" s="462"/>
      <c r="AK652" s="462"/>
      <c r="AL652" s="462"/>
      <c r="AM652" s="462"/>
      <c r="AN652" s="462"/>
      <c r="AO652" s="462"/>
      <c r="AP652" s="462"/>
      <c r="AQ652" s="462"/>
      <c r="AR652" s="463"/>
      <c r="AS652" s="147">
        <f t="shared" si="65"/>
        <v>0</v>
      </c>
      <c r="AT652" s="321"/>
      <c r="AU652" s="322"/>
    </row>
    <row r="653" spans="4:52" ht="14.1" customHeight="1" x14ac:dyDescent="0.2">
      <c r="D653" s="467"/>
      <c r="E653" s="468"/>
      <c r="F653" s="468"/>
      <c r="G653" s="468"/>
      <c r="H653" s="469"/>
      <c r="I653" s="111" t="s">
        <v>751</v>
      </c>
      <c r="J653" s="408" t="str">
        <f>CONCATENATE('2.'!$D$8,'2.'!$I$8,'2.'!$J$8,"-")</f>
        <v>HAT-14-01-0380-</v>
      </c>
      <c r="K653" s="408"/>
      <c r="L653" s="408"/>
      <c r="M653" s="408"/>
      <c r="N653" s="408"/>
      <c r="O653" s="408"/>
      <c r="P653" s="408"/>
      <c r="Q653" s="408"/>
      <c r="R653" s="428"/>
      <c r="S653" s="429"/>
      <c r="T653" s="429"/>
      <c r="U653" s="429"/>
      <c r="V653" s="429"/>
      <c r="W653" s="473"/>
      <c r="X653" s="109" t="s">
        <v>129</v>
      </c>
      <c r="Y653" s="462"/>
      <c r="Z653" s="462"/>
      <c r="AA653" s="462"/>
      <c r="AB653" s="462"/>
      <c r="AC653" s="462"/>
      <c r="AD653" s="462"/>
      <c r="AE653" s="462"/>
      <c r="AF653" s="462"/>
      <c r="AG653" s="462"/>
      <c r="AH653" s="462"/>
      <c r="AI653" s="462"/>
      <c r="AJ653" s="462"/>
      <c r="AK653" s="462"/>
      <c r="AL653" s="462"/>
      <c r="AM653" s="462"/>
      <c r="AN653" s="462"/>
      <c r="AO653" s="462"/>
      <c r="AP653" s="462"/>
      <c r="AQ653" s="462"/>
      <c r="AR653" s="463"/>
      <c r="AS653" s="147">
        <f t="shared" si="65"/>
        <v>0</v>
      </c>
      <c r="AT653" s="321"/>
      <c r="AU653" s="322"/>
    </row>
    <row r="654" spans="4:52" ht="14.1" customHeight="1" x14ac:dyDescent="0.2">
      <c r="D654" s="467"/>
      <c r="E654" s="468"/>
      <c r="F654" s="468"/>
      <c r="G654" s="468"/>
      <c r="H654" s="469"/>
      <c r="I654" s="111" t="s">
        <v>752</v>
      </c>
      <c r="J654" s="408" t="str">
        <f>CONCATENATE('2.'!$D$8,'2.'!$I$8,'2.'!$J$8,"-")</f>
        <v>HAT-14-01-0380-</v>
      </c>
      <c r="K654" s="408"/>
      <c r="L654" s="408"/>
      <c r="M654" s="408"/>
      <c r="N654" s="408"/>
      <c r="O654" s="408"/>
      <c r="P654" s="408"/>
      <c r="Q654" s="408"/>
      <c r="R654" s="428"/>
      <c r="S654" s="429"/>
      <c r="T654" s="429"/>
      <c r="U654" s="429"/>
      <c r="V654" s="429"/>
      <c r="W654" s="473"/>
      <c r="X654" s="109" t="s">
        <v>129</v>
      </c>
      <c r="Y654" s="462"/>
      <c r="Z654" s="462"/>
      <c r="AA654" s="462"/>
      <c r="AB654" s="462"/>
      <c r="AC654" s="462"/>
      <c r="AD654" s="462"/>
      <c r="AE654" s="462"/>
      <c r="AF654" s="462"/>
      <c r="AG654" s="462"/>
      <c r="AH654" s="462"/>
      <c r="AI654" s="462"/>
      <c r="AJ654" s="462"/>
      <c r="AK654" s="462"/>
      <c r="AL654" s="462"/>
      <c r="AM654" s="462"/>
      <c r="AN654" s="462"/>
      <c r="AO654" s="462"/>
      <c r="AP654" s="462"/>
      <c r="AQ654" s="462"/>
      <c r="AR654" s="463"/>
      <c r="AS654" s="147">
        <f t="shared" si="65"/>
        <v>0</v>
      </c>
      <c r="AT654" s="321"/>
      <c r="AU654" s="322"/>
    </row>
    <row r="655" spans="4:52" ht="14.1" customHeight="1" x14ac:dyDescent="0.2">
      <c r="D655" s="467"/>
      <c r="E655" s="468"/>
      <c r="F655" s="468"/>
      <c r="G655" s="468"/>
      <c r="H655" s="469"/>
      <c r="I655" s="111" t="s">
        <v>753</v>
      </c>
      <c r="J655" s="408" t="str">
        <f>CONCATENATE('2.'!$D$8,'2.'!$I$8,'2.'!$J$8,"-")</f>
        <v>HAT-14-01-0380-</v>
      </c>
      <c r="K655" s="408"/>
      <c r="L655" s="408"/>
      <c r="M655" s="408"/>
      <c r="N655" s="408"/>
      <c r="O655" s="408"/>
      <c r="P655" s="408"/>
      <c r="Q655" s="408"/>
      <c r="R655" s="428"/>
      <c r="S655" s="429"/>
      <c r="T655" s="429"/>
      <c r="U655" s="429"/>
      <c r="V655" s="429"/>
      <c r="W655" s="473"/>
      <c r="X655" s="109" t="s">
        <v>129</v>
      </c>
      <c r="Y655" s="462"/>
      <c r="Z655" s="462"/>
      <c r="AA655" s="462"/>
      <c r="AB655" s="462"/>
      <c r="AC655" s="462"/>
      <c r="AD655" s="462"/>
      <c r="AE655" s="462"/>
      <c r="AF655" s="462"/>
      <c r="AG655" s="462"/>
      <c r="AH655" s="462"/>
      <c r="AI655" s="462"/>
      <c r="AJ655" s="462"/>
      <c r="AK655" s="462"/>
      <c r="AL655" s="462"/>
      <c r="AM655" s="462"/>
      <c r="AN655" s="462"/>
      <c r="AO655" s="462"/>
      <c r="AP655" s="462"/>
      <c r="AQ655" s="462"/>
      <c r="AR655" s="463"/>
      <c r="AS655" s="147">
        <f t="shared" si="65"/>
        <v>0</v>
      </c>
      <c r="AT655" s="321"/>
      <c r="AU655" s="322"/>
    </row>
    <row r="656" spans="4:52" ht="14.1" customHeight="1" x14ac:dyDescent="0.2">
      <c r="D656" s="470"/>
      <c r="E656" s="471"/>
      <c r="F656" s="471"/>
      <c r="G656" s="471"/>
      <c r="H656" s="472"/>
      <c r="I656" s="111" t="s">
        <v>754</v>
      </c>
      <c r="J656" s="408" t="str">
        <f>CONCATENATE('2.'!$D$8,'2.'!$I$8,'2.'!$J$8,"-")</f>
        <v>HAT-14-01-0380-</v>
      </c>
      <c r="K656" s="408"/>
      <c r="L656" s="408"/>
      <c r="M656" s="408"/>
      <c r="N656" s="408"/>
      <c r="O656" s="408"/>
      <c r="P656" s="408"/>
      <c r="Q656" s="408"/>
      <c r="R656" s="428"/>
      <c r="S656" s="429"/>
      <c r="T656" s="429"/>
      <c r="U656" s="429"/>
      <c r="V656" s="429"/>
      <c r="W656" s="473"/>
      <c r="X656" s="109" t="s">
        <v>129</v>
      </c>
      <c r="Y656" s="462"/>
      <c r="Z656" s="462"/>
      <c r="AA656" s="462"/>
      <c r="AB656" s="462"/>
      <c r="AC656" s="462"/>
      <c r="AD656" s="462"/>
      <c r="AE656" s="462"/>
      <c r="AF656" s="462"/>
      <c r="AG656" s="462"/>
      <c r="AH656" s="462"/>
      <c r="AI656" s="462"/>
      <c r="AJ656" s="462"/>
      <c r="AK656" s="462"/>
      <c r="AL656" s="462"/>
      <c r="AM656" s="462"/>
      <c r="AN656" s="462"/>
      <c r="AO656" s="462"/>
      <c r="AP656" s="462"/>
      <c r="AQ656" s="462"/>
      <c r="AR656" s="463"/>
      <c r="AS656" s="147">
        <f t="shared" si="65"/>
        <v>0</v>
      </c>
      <c r="AT656" s="321"/>
      <c r="AU656" s="322"/>
    </row>
    <row r="657" spans="4:52" ht="14.1" customHeight="1" x14ac:dyDescent="0.2">
      <c r="D657" s="464" t="s">
        <v>74</v>
      </c>
      <c r="E657" s="465"/>
      <c r="F657" s="465"/>
      <c r="G657" s="465"/>
      <c r="H657" s="466"/>
      <c r="I657" s="487" t="s">
        <v>791</v>
      </c>
      <c r="J657" s="488"/>
      <c r="K657" s="488"/>
      <c r="L657" s="488"/>
      <c r="M657" s="488"/>
      <c r="N657" s="488"/>
      <c r="O657" s="488"/>
      <c r="P657" s="488"/>
      <c r="Q657" s="488"/>
      <c r="R657" s="488"/>
      <c r="S657" s="488"/>
      <c r="T657" s="488"/>
      <c r="U657" s="488"/>
      <c r="V657" s="488"/>
      <c r="W657" s="488"/>
      <c r="X657" s="488"/>
      <c r="Y657" s="488"/>
      <c r="Z657" s="488"/>
      <c r="AA657" s="488"/>
      <c r="AB657" s="488"/>
      <c r="AC657" s="488"/>
      <c r="AD657" s="488"/>
      <c r="AE657" s="488"/>
      <c r="AF657" s="488"/>
      <c r="AG657" s="488"/>
      <c r="AH657" s="488"/>
      <c r="AI657" s="488"/>
      <c r="AJ657" s="488"/>
      <c r="AK657" s="488"/>
      <c r="AL657" s="488"/>
      <c r="AM657" s="488"/>
      <c r="AN657" s="488"/>
      <c r="AO657" s="488"/>
      <c r="AP657" s="488"/>
      <c r="AQ657" s="488"/>
      <c r="AR657" s="489"/>
      <c r="AS657" s="319">
        <f>SUM(AS650:AS656)</f>
        <v>0</v>
      </c>
      <c r="AT657" s="319"/>
      <c r="AU657" s="319"/>
    </row>
    <row r="658" spans="4:52" ht="14.1" customHeight="1" x14ac:dyDescent="0.2">
      <c r="D658" s="467"/>
      <c r="E658" s="468"/>
      <c r="F658" s="468"/>
      <c r="G658" s="468"/>
      <c r="H658" s="469"/>
      <c r="I658" s="442"/>
      <c r="J658" s="443"/>
      <c r="K658" s="443"/>
      <c r="L658" s="443"/>
      <c r="M658" s="443"/>
      <c r="N658" s="443"/>
      <c r="O658" s="443"/>
      <c r="P658" s="443"/>
      <c r="Q658" s="443"/>
      <c r="R658" s="443"/>
      <c r="S658" s="443"/>
      <c r="T658" s="443"/>
      <c r="U658" s="443"/>
      <c r="V658" s="443"/>
      <c r="W658" s="443"/>
      <c r="X658" s="443"/>
      <c r="Y658" s="443"/>
      <c r="Z658" s="443"/>
      <c r="AA658" s="443"/>
      <c r="AB658" s="443"/>
      <c r="AC658" s="443"/>
      <c r="AD658" s="443"/>
      <c r="AE658" s="443"/>
      <c r="AF658" s="443"/>
      <c r="AG658" s="443"/>
      <c r="AH658" s="443"/>
      <c r="AI658" s="443"/>
      <c r="AJ658" s="443"/>
      <c r="AK658" s="443"/>
      <c r="AL658" s="443"/>
      <c r="AM658" s="443"/>
      <c r="AN658" s="443"/>
      <c r="AO658" s="443"/>
      <c r="AP658" s="443"/>
      <c r="AQ658" s="443"/>
      <c r="AR658" s="444"/>
      <c r="AS658" s="337"/>
      <c r="AT658" s="337"/>
      <c r="AU658" s="337"/>
    </row>
    <row r="659" spans="4:52" ht="14.1" customHeight="1" x14ac:dyDescent="0.2">
      <c r="D659" s="467"/>
      <c r="E659" s="468"/>
      <c r="F659" s="468"/>
      <c r="G659" s="468"/>
      <c r="H659" s="469"/>
      <c r="I659" s="483" t="s">
        <v>792</v>
      </c>
      <c r="J659" s="484"/>
      <c r="K659" s="484"/>
      <c r="L659" s="484"/>
      <c r="M659" s="484"/>
      <c r="N659" s="484"/>
      <c r="O659" s="484"/>
      <c r="P659" s="484"/>
      <c r="Q659" s="484"/>
      <c r="R659" s="484"/>
      <c r="S659" s="484"/>
      <c r="T659" s="484"/>
      <c r="U659" s="484"/>
      <c r="V659" s="484"/>
      <c r="W659" s="484"/>
      <c r="X659" s="484"/>
      <c r="Y659" s="484"/>
      <c r="Z659" s="484"/>
      <c r="AA659" s="484"/>
      <c r="AB659" s="484"/>
      <c r="AC659" s="484"/>
      <c r="AD659" s="484"/>
      <c r="AE659" s="484"/>
      <c r="AF659" s="484"/>
      <c r="AG659" s="484"/>
      <c r="AH659" s="484"/>
      <c r="AI659" s="484"/>
      <c r="AJ659" s="484"/>
      <c r="AK659" s="484"/>
      <c r="AL659" s="484"/>
      <c r="AM659" s="484"/>
      <c r="AN659" s="484"/>
      <c r="AO659" s="484"/>
      <c r="AP659" s="484"/>
      <c r="AQ659" s="484"/>
      <c r="AR659" s="485"/>
      <c r="AS659" s="154"/>
      <c r="AT659" s="154"/>
      <c r="AU659" s="154"/>
    </row>
    <row r="660" spans="4:52" ht="14.1" customHeight="1" x14ac:dyDescent="0.2">
      <c r="D660" s="467"/>
      <c r="E660" s="468"/>
      <c r="F660" s="468"/>
      <c r="G660" s="468"/>
      <c r="H660" s="469"/>
      <c r="I660" s="442"/>
      <c r="J660" s="443"/>
      <c r="K660" s="443"/>
      <c r="L660" s="443"/>
      <c r="M660" s="443"/>
      <c r="N660" s="443"/>
      <c r="O660" s="443"/>
      <c r="P660" s="443"/>
      <c r="Q660" s="443"/>
      <c r="R660" s="443"/>
      <c r="S660" s="443"/>
      <c r="T660" s="443"/>
      <c r="U660" s="443"/>
      <c r="V660" s="443"/>
      <c r="W660" s="443"/>
      <c r="X660" s="443"/>
      <c r="Y660" s="443"/>
      <c r="Z660" s="443"/>
      <c r="AA660" s="443"/>
      <c r="AB660" s="443"/>
      <c r="AC660" s="443"/>
      <c r="AD660" s="443"/>
      <c r="AE660" s="443"/>
      <c r="AF660" s="443"/>
      <c r="AG660" s="443"/>
      <c r="AH660" s="443"/>
      <c r="AI660" s="443"/>
      <c r="AJ660" s="443"/>
      <c r="AK660" s="443"/>
      <c r="AL660" s="443"/>
      <c r="AM660" s="443"/>
      <c r="AN660" s="443"/>
      <c r="AO660" s="443"/>
      <c r="AP660" s="443"/>
      <c r="AQ660" s="443"/>
      <c r="AR660" s="444"/>
      <c r="AS660" s="337"/>
      <c r="AT660" s="337"/>
      <c r="AU660" s="337"/>
    </row>
    <row r="661" spans="4:52" ht="27.95" customHeight="1" x14ac:dyDescent="0.15">
      <c r="D661" s="467"/>
      <c r="E661" s="468"/>
      <c r="F661" s="468"/>
      <c r="G661" s="468"/>
      <c r="H661" s="469"/>
      <c r="I661" s="483" t="s">
        <v>16</v>
      </c>
      <c r="J661" s="484"/>
      <c r="K661" s="484"/>
      <c r="L661" s="484"/>
      <c r="M661" s="484"/>
      <c r="N661" s="484"/>
      <c r="O661" s="484"/>
      <c r="P661" s="484"/>
      <c r="Q661" s="484"/>
      <c r="R661" s="484"/>
      <c r="S661" s="484"/>
      <c r="T661" s="484"/>
      <c r="U661" s="484"/>
      <c r="V661" s="484"/>
      <c r="W661" s="484"/>
      <c r="X661" s="484"/>
      <c r="Y661" s="484"/>
      <c r="Z661" s="484"/>
      <c r="AA661" s="484"/>
      <c r="AB661" s="484"/>
      <c r="AC661" s="484"/>
      <c r="AD661" s="484"/>
      <c r="AE661" s="484"/>
      <c r="AF661" s="484"/>
      <c r="AG661" s="484"/>
      <c r="AH661" s="484"/>
      <c r="AI661" s="484"/>
      <c r="AJ661" s="484"/>
      <c r="AK661" s="484"/>
      <c r="AL661" s="484"/>
      <c r="AM661" s="484"/>
      <c r="AN661" s="484"/>
      <c r="AO661" s="484"/>
      <c r="AP661" s="484"/>
      <c r="AQ661" s="484"/>
      <c r="AR661" s="485"/>
      <c r="AS661" s="303" t="s">
        <v>815</v>
      </c>
      <c r="AT661" s="303" t="s">
        <v>248</v>
      </c>
      <c r="AU661" s="154"/>
    </row>
    <row r="662" spans="4:52" ht="14.1" customHeight="1" x14ac:dyDescent="0.2">
      <c r="D662" s="467"/>
      <c r="E662" s="468"/>
      <c r="F662" s="468"/>
      <c r="G662" s="468"/>
      <c r="H662" s="469"/>
      <c r="I662" s="490"/>
      <c r="J662" s="491"/>
      <c r="K662" s="491"/>
      <c r="L662" s="491"/>
      <c r="M662" s="491"/>
      <c r="N662" s="491"/>
      <c r="O662" s="491"/>
      <c r="P662" s="491"/>
      <c r="Q662" s="491"/>
      <c r="R662" s="491"/>
      <c r="S662" s="491"/>
      <c r="T662" s="491"/>
      <c r="U662" s="491"/>
      <c r="V662" s="491"/>
      <c r="W662" s="491"/>
      <c r="X662" s="491"/>
      <c r="Y662" s="491"/>
      <c r="Z662" s="491"/>
      <c r="AA662" s="491"/>
      <c r="AB662" s="491"/>
      <c r="AC662" s="491"/>
      <c r="AD662" s="491"/>
      <c r="AE662" s="491"/>
      <c r="AF662" s="491"/>
      <c r="AG662" s="491"/>
      <c r="AH662" s="491"/>
      <c r="AI662" s="491"/>
      <c r="AJ662" s="491"/>
      <c r="AK662" s="491"/>
      <c r="AL662" s="491"/>
      <c r="AM662" s="491"/>
      <c r="AN662" s="491"/>
      <c r="AO662" s="491"/>
      <c r="AP662" s="491"/>
      <c r="AQ662" s="491"/>
      <c r="AR662" s="492"/>
      <c r="AS662" s="518"/>
      <c r="AT662" s="515"/>
      <c r="AU662" s="311"/>
    </row>
    <row r="663" spans="4:52" ht="14.1" customHeight="1" x14ac:dyDescent="0.2">
      <c r="D663" s="467"/>
      <c r="E663" s="468"/>
      <c r="F663" s="468"/>
      <c r="G663" s="468"/>
      <c r="H663" s="469"/>
      <c r="I663" s="493"/>
      <c r="J663" s="494"/>
      <c r="K663" s="494"/>
      <c r="L663" s="494"/>
      <c r="M663" s="494"/>
      <c r="N663" s="494"/>
      <c r="O663" s="494"/>
      <c r="P663" s="494"/>
      <c r="Q663" s="494"/>
      <c r="R663" s="494"/>
      <c r="S663" s="494"/>
      <c r="T663" s="494"/>
      <c r="U663" s="494"/>
      <c r="V663" s="494"/>
      <c r="W663" s="494"/>
      <c r="X663" s="494"/>
      <c r="Y663" s="494"/>
      <c r="Z663" s="494"/>
      <c r="AA663" s="494"/>
      <c r="AB663" s="494"/>
      <c r="AC663" s="494"/>
      <c r="AD663" s="494"/>
      <c r="AE663" s="494"/>
      <c r="AF663" s="494"/>
      <c r="AG663" s="494"/>
      <c r="AH663" s="494"/>
      <c r="AI663" s="494"/>
      <c r="AJ663" s="494"/>
      <c r="AK663" s="494"/>
      <c r="AL663" s="494"/>
      <c r="AM663" s="494"/>
      <c r="AN663" s="494"/>
      <c r="AO663" s="494"/>
      <c r="AP663" s="494"/>
      <c r="AQ663" s="494"/>
      <c r="AR663" s="495"/>
      <c r="AS663" s="518"/>
      <c r="AT663" s="516"/>
      <c r="AU663" s="311"/>
    </row>
    <row r="664" spans="4:52" ht="14.1" customHeight="1" x14ac:dyDescent="0.2">
      <c r="D664" s="467"/>
      <c r="E664" s="468"/>
      <c r="F664" s="468"/>
      <c r="G664" s="468"/>
      <c r="H664" s="469"/>
      <c r="I664" s="493"/>
      <c r="J664" s="494"/>
      <c r="K664" s="494"/>
      <c r="L664" s="494"/>
      <c r="M664" s="494"/>
      <c r="N664" s="494"/>
      <c r="O664" s="494"/>
      <c r="P664" s="494"/>
      <c r="Q664" s="494"/>
      <c r="R664" s="494"/>
      <c r="S664" s="494"/>
      <c r="T664" s="494"/>
      <c r="U664" s="494"/>
      <c r="V664" s="494"/>
      <c r="W664" s="494"/>
      <c r="X664" s="494"/>
      <c r="Y664" s="494"/>
      <c r="Z664" s="494"/>
      <c r="AA664" s="494"/>
      <c r="AB664" s="494"/>
      <c r="AC664" s="494"/>
      <c r="AD664" s="494"/>
      <c r="AE664" s="494"/>
      <c r="AF664" s="494"/>
      <c r="AG664" s="494"/>
      <c r="AH664" s="494"/>
      <c r="AI664" s="494"/>
      <c r="AJ664" s="494"/>
      <c r="AK664" s="494"/>
      <c r="AL664" s="494"/>
      <c r="AM664" s="494"/>
      <c r="AN664" s="494"/>
      <c r="AO664" s="494"/>
      <c r="AP664" s="494"/>
      <c r="AQ664" s="494"/>
      <c r="AR664" s="495"/>
      <c r="AS664" s="518"/>
      <c r="AT664" s="516"/>
      <c r="AU664" s="311"/>
    </row>
    <row r="665" spans="4:52" ht="14.1" customHeight="1" x14ac:dyDescent="0.2">
      <c r="D665" s="467"/>
      <c r="E665" s="468"/>
      <c r="F665" s="468"/>
      <c r="G665" s="468"/>
      <c r="H665" s="469"/>
      <c r="I665" s="493"/>
      <c r="J665" s="494"/>
      <c r="K665" s="494"/>
      <c r="L665" s="494"/>
      <c r="M665" s="494"/>
      <c r="N665" s="494"/>
      <c r="O665" s="494"/>
      <c r="P665" s="494"/>
      <c r="Q665" s="494"/>
      <c r="R665" s="494"/>
      <c r="S665" s="494"/>
      <c r="T665" s="494"/>
      <c r="U665" s="494"/>
      <c r="V665" s="494"/>
      <c r="W665" s="494"/>
      <c r="X665" s="494"/>
      <c r="Y665" s="494"/>
      <c r="Z665" s="494"/>
      <c r="AA665" s="494"/>
      <c r="AB665" s="494"/>
      <c r="AC665" s="494"/>
      <c r="AD665" s="494"/>
      <c r="AE665" s="494"/>
      <c r="AF665" s="494"/>
      <c r="AG665" s="494"/>
      <c r="AH665" s="494"/>
      <c r="AI665" s="494"/>
      <c r="AJ665" s="494"/>
      <c r="AK665" s="494"/>
      <c r="AL665" s="494"/>
      <c r="AM665" s="494"/>
      <c r="AN665" s="494"/>
      <c r="AO665" s="494"/>
      <c r="AP665" s="494"/>
      <c r="AQ665" s="494"/>
      <c r="AR665" s="495"/>
      <c r="AS665" s="518"/>
      <c r="AT665" s="516"/>
      <c r="AU665" s="311"/>
    </row>
    <row r="666" spans="4:52" ht="14.1" customHeight="1" x14ac:dyDescent="0.2">
      <c r="D666" s="467"/>
      <c r="E666" s="468"/>
      <c r="F666" s="468"/>
      <c r="G666" s="468"/>
      <c r="H666" s="469"/>
      <c r="I666" s="493"/>
      <c r="J666" s="494"/>
      <c r="K666" s="494"/>
      <c r="L666" s="494"/>
      <c r="M666" s="494"/>
      <c r="N666" s="494"/>
      <c r="O666" s="494"/>
      <c r="P666" s="494"/>
      <c r="Q666" s="494"/>
      <c r="R666" s="494"/>
      <c r="S666" s="494"/>
      <c r="T666" s="494"/>
      <c r="U666" s="494"/>
      <c r="V666" s="494"/>
      <c r="W666" s="494"/>
      <c r="X666" s="494"/>
      <c r="Y666" s="494"/>
      <c r="Z666" s="494"/>
      <c r="AA666" s="494"/>
      <c r="AB666" s="494"/>
      <c r="AC666" s="494"/>
      <c r="AD666" s="494"/>
      <c r="AE666" s="494"/>
      <c r="AF666" s="494"/>
      <c r="AG666" s="494"/>
      <c r="AH666" s="494"/>
      <c r="AI666" s="494"/>
      <c r="AJ666" s="494"/>
      <c r="AK666" s="494"/>
      <c r="AL666" s="494"/>
      <c r="AM666" s="494"/>
      <c r="AN666" s="494"/>
      <c r="AO666" s="494"/>
      <c r="AP666" s="494"/>
      <c r="AQ666" s="494"/>
      <c r="AR666" s="495"/>
      <c r="AS666" s="518"/>
      <c r="AT666" s="516"/>
      <c r="AU666" s="311"/>
    </row>
    <row r="667" spans="4:52" ht="14.1" customHeight="1" x14ac:dyDescent="0.2">
      <c r="D667" s="467"/>
      <c r="E667" s="468"/>
      <c r="F667" s="468"/>
      <c r="G667" s="468"/>
      <c r="H667" s="469"/>
      <c r="I667" s="493"/>
      <c r="J667" s="494"/>
      <c r="K667" s="494"/>
      <c r="L667" s="494"/>
      <c r="M667" s="494"/>
      <c r="N667" s="494"/>
      <c r="O667" s="494"/>
      <c r="P667" s="494"/>
      <c r="Q667" s="494"/>
      <c r="R667" s="494"/>
      <c r="S667" s="494"/>
      <c r="T667" s="494"/>
      <c r="U667" s="494"/>
      <c r="V667" s="494"/>
      <c r="W667" s="494"/>
      <c r="X667" s="494"/>
      <c r="Y667" s="494"/>
      <c r="Z667" s="494"/>
      <c r="AA667" s="494"/>
      <c r="AB667" s="494"/>
      <c r="AC667" s="494"/>
      <c r="AD667" s="494"/>
      <c r="AE667" s="494"/>
      <c r="AF667" s="494"/>
      <c r="AG667" s="494"/>
      <c r="AH667" s="494"/>
      <c r="AI667" s="494"/>
      <c r="AJ667" s="494"/>
      <c r="AK667" s="494"/>
      <c r="AL667" s="494"/>
      <c r="AM667" s="494"/>
      <c r="AN667" s="494"/>
      <c r="AO667" s="494"/>
      <c r="AP667" s="494"/>
      <c r="AQ667" s="494"/>
      <c r="AR667" s="495"/>
      <c r="AS667" s="518"/>
      <c r="AT667" s="516"/>
      <c r="AU667" s="311"/>
    </row>
    <row r="668" spans="4:52" ht="14.1" customHeight="1" x14ac:dyDescent="0.2">
      <c r="D668" s="467"/>
      <c r="E668" s="468"/>
      <c r="F668" s="468"/>
      <c r="G668" s="468"/>
      <c r="H668" s="469"/>
      <c r="I668" s="496"/>
      <c r="J668" s="497"/>
      <c r="K668" s="497"/>
      <c r="L668" s="497"/>
      <c r="M668" s="497"/>
      <c r="N668" s="497"/>
      <c r="O668" s="497"/>
      <c r="P668" s="497"/>
      <c r="Q668" s="497"/>
      <c r="R668" s="497"/>
      <c r="S668" s="497"/>
      <c r="T668" s="497"/>
      <c r="U668" s="497"/>
      <c r="V668" s="497"/>
      <c r="W668" s="497"/>
      <c r="X668" s="497"/>
      <c r="Y668" s="497"/>
      <c r="Z668" s="497"/>
      <c r="AA668" s="497"/>
      <c r="AB668" s="497"/>
      <c r="AC668" s="497"/>
      <c r="AD668" s="497"/>
      <c r="AE668" s="497"/>
      <c r="AF668" s="497"/>
      <c r="AG668" s="497"/>
      <c r="AH668" s="497"/>
      <c r="AI668" s="497"/>
      <c r="AJ668" s="497"/>
      <c r="AK668" s="497"/>
      <c r="AL668" s="497"/>
      <c r="AM668" s="497"/>
      <c r="AN668" s="497"/>
      <c r="AO668" s="497"/>
      <c r="AP668" s="497"/>
      <c r="AQ668" s="497"/>
      <c r="AR668" s="498"/>
      <c r="AS668" s="518"/>
      <c r="AT668" s="517"/>
      <c r="AU668" s="311"/>
      <c r="AV668" s="140">
        <f>LEN(I662)</f>
        <v>0</v>
      </c>
      <c r="AW668" s="140" t="s">
        <v>64</v>
      </c>
      <c r="AX668" s="141">
        <v>700</v>
      </c>
      <c r="AY668" s="140" t="s">
        <v>63</v>
      </c>
      <c r="AZ668" s="3" t="str">
        <f>IF(AV668&gt;AX668,"FIGYELEM! Tartsa be a megjelölt karakterszámot!","-")</f>
        <v>-</v>
      </c>
    </row>
    <row r="669" spans="4:52" ht="26.1" customHeight="1" x14ac:dyDescent="0.2">
      <c r="D669" s="467"/>
      <c r="E669" s="468"/>
      <c r="F669" s="468"/>
      <c r="G669" s="468"/>
      <c r="H669" s="469"/>
      <c r="I669" s="486" t="s">
        <v>8</v>
      </c>
      <c r="J669" s="499"/>
      <c r="K669" s="499"/>
      <c r="L669" s="499"/>
      <c r="M669" s="499"/>
      <c r="N669" s="499"/>
      <c r="O669" s="499"/>
      <c r="P669" s="499"/>
      <c r="Q669" s="499"/>
      <c r="R669" s="499"/>
      <c r="S669" s="499"/>
      <c r="T669" s="499"/>
      <c r="U669" s="499"/>
      <c r="V669" s="499"/>
      <c r="W669" s="499"/>
      <c r="X669" s="499"/>
      <c r="Y669" s="443"/>
      <c r="Z669" s="500"/>
      <c r="AA669" s="500"/>
      <c r="AB669" s="500"/>
      <c r="AC669" s="500"/>
      <c r="AD669" s="500"/>
      <c r="AE669" s="500"/>
      <c r="AF669" s="500"/>
      <c r="AG669" s="500"/>
      <c r="AH669" s="500"/>
      <c r="AI669" s="500"/>
      <c r="AJ669" s="500"/>
      <c r="AK669" s="500"/>
      <c r="AL669" s="500"/>
      <c r="AM669" s="500"/>
      <c r="AN669" s="500"/>
      <c r="AO669" s="500"/>
      <c r="AP669" s="500"/>
      <c r="AQ669" s="500"/>
      <c r="AR669" s="501"/>
      <c r="AS669" s="147">
        <f t="shared" ref="AS669:AS674" si="66">IF(Y669=BM54,1,0)</f>
        <v>0</v>
      </c>
      <c r="AT669" s="143"/>
      <c r="AU669" s="322"/>
      <c r="AZ669" s="3" t="str">
        <f t="shared" ref="AZ669:AZ674" si="67">IF(Y669=BM54,"FIGYELEM! Fejtse ki A részt vevő diákok tevékenységének bemutatása c. mezőben és csatoljon fényképet a tevékenységről!","-")</f>
        <v>-</v>
      </c>
    </row>
    <row r="670" spans="4:52" ht="26.1" customHeight="1" x14ac:dyDescent="0.2">
      <c r="D670" s="467"/>
      <c r="E670" s="468"/>
      <c r="F670" s="468"/>
      <c r="G670" s="468"/>
      <c r="H670" s="469"/>
      <c r="I670" s="486" t="s">
        <v>9</v>
      </c>
      <c r="J670" s="486"/>
      <c r="K670" s="486"/>
      <c r="L670" s="486"/>
      <c r="M670" s="486"/>
      <c r="N670" s="486"/>
      <c r="O670" s="486"/>
      <c r="P670" s="486"/>
      <c r="Q670" s="486"/>
      <c r="R670" s="486"/>
      <c r="S670" s="486"/>
      <c r="T670" s="486"/>
      <c r="U670" s="486"/>
      <c r="V670" s="486"/>
      <c r="W670" s="486"/>
      <c r="X670" s="486"/>
      <c r="Y670" s="442"/>
      <c r="Z670" s="443"/>
      <c r="AA670" s="443"/>
      <c r="AB670" s="443"/>
      <c r="AC670" s="443"/>
      <c r="AD670" s="443"/>
      <c r="AE670" s="443"/>
      <c r="AF670" s="443"/>
      <c r="AG670" s="443"/>
      <c r="AH670" s="443"/>
      <c r="AI670" s="443"/>
      <c r="AJ670" s="443"/>
      <c r="AK670" s="443"/>
      <c r="AL670" s="443"/>
      <c r="AM670" s="443"/>
      <c r="AN670" s="443"/>
      <c r="AO670" s="443"/>
      <c r="AP670" s="443"/>
      <c r="AQ670" s="443"/>
      <c r="AR670" s="444"/>
      <c r="AS670" s="147">
        <f t="shared" si="66"/>
        <v>0</v>
      </c>
      <c r="AT670" s="143"/>
      <c r="AU670" s="322"/>
      <c r="AZ670" s="3" t="str">
        <f t="shared" si="67"/>
        <v>-</v>
      </c>
    </row>
    <row r="671" spans="4:52" ht="26.1" customHeight="1" x14ac:dyDescent="0.2">
      <c r="D671" s="467"/>
      <c r="E671" s="468"/>
      <c r="F671" s="468"/>
      <c r="G671" s="468"/>
      <c r="H671" s="469"/>
      <c r="I671" s="486" t="s">
        <v>10</v>
      </c>
      <c r="J671" s="486"/>
      <c r="K671" s="486"/>
      <c r="L671" s="486"/>
      <c r="M671" s="486"/>
      <c r="N671" s="486"/>
      <c r="O671" s="486"/>
      <c r="P671" s="486"/>
      <c r="Q671" s="486"/>
      <c r="R671" s="486"/>
      <c r="S671" s="486"/>
      <c r="T671" s="486"/>
      <c r="U671" s="486"/>
      <c r="V671" s="486"/>
      <c r="W671" s="486"/>
      <c r="X671" s="486"/>
      <c r="Y671" s="442"/>
      <c r="Z671" s="443"/>
      <c r="AA671" s="443"/>
      <c r="AB671" s="443"/>
      <c r="AC671" s="443"/>
      <c r="AD671" s="443"/>
      <c r="AE671" s="443"/>
      <c r="AF671" s="443"/>
      <c r="AG671" s="443"/>
      <c r="AH671" s="443"/>
      <c r="AI671" s="443"/>
      <c r="AJ671" s="443"/>
      <c r="AK671" s="443"/>
      <c r="AL671" s="443"/>
      <c r="AM671" s="443"/>
      <c r="AN671" s="443"/>
      <c r="AO671" s="443"/>
      <c r="AP671" s="443"/>
      <c r="AQ671" s="443"/>
      <c r="AR671" s="444"/>
      <c r="AS671" s="147">
        <f t="shared" si="66"/>
        <v>0</v>
      </c>
      <c r="AT671" s="143"/>
      <c r="AU671" s="322"/>
      <c r="AZ671" s="3" t="str">
        <f t="shared" si="67"/>
        <v>-</v>
      </c>
    </row>
    <row r="672" spans="4:52" ht="26.1" customHeight="1" x14ac:dyDescent="0.2">
      <c r="D672" s="467"/>
      <c r="E672" s="468"/>
      <c r="F672" s="468"/>
      <c r="G672" s="468"/>
      <c r="H672" s="469"/>
      <c r="I672" s="486" t="s">
        <v>12</v>
      </c>
      <c r="J672" s="486"/>
      <c r="K672" s="486"/>
      <c r="L672" s="486"/>
      <c r="M672" s="486"/>
      <c r="N672" s="486"/>
      <c r="O672" s="486"/>
      <c r="P672" s="486"/>
      <c r="Q672" s="486"/>
      <c r="R672" s="486"/>
      <c r="S672" s="486"/>
      <c r="T672" s="486"/>
      <c r="U672" s="486"/>
      <c r="V672" s="486"/>
      <c r="W672" s="486"/>
      <c r="X672" s="486"/>
      <c r="Y672" s="442"/>
      <c r="Z672" s="443"/>
      <c r="AA672" s="443"/>
      <c r="AB672" s="443"/>
      <c r="AC672" s="443"/>
      <c r="AD672" s="443"/>
      <c r="AE672" s="443"/>
      <c r="AF672" s="443"/>
      <c r="AG672" s="443"/>
      <c r="AH672" s="443"/>
      <c r="AI672" s="443"/>
      <c r="AJ672" s="443"/>
      <c r="AK672" s="443"/>
      <c r="AL672" s="443"/>
      <c r="AM672" s="443"/>
      <c r="AN672" s="443"/>
      <c r="AO672" s="443"/>
      <c r="AP672" s="443"/>
      <c r="AQ672" s="443"/>
      <c r="AR672" s="444"/>
      <c r="AS672" s="147">
        <f t="shared" si="66"/>
        <v>0</v>
      </c>
      <c r="AT672" s="143"/>
      <c r="AU672" s="322"/>
      <c r="AZ672" s="3" t="str">
        <f t="shared" si="67"/>
        <v>-</v>
      </c>
    </row>
    <row r="673" spans="4:52" ht="26.1" customHeight="1" x14ac:dyDescent="0.2">
      <c r="D673" s="467"/>
      <c r="E673" s="468"/>
      <c r="F673" s="468"/>
      <c r="G673" s="468"/>
      <c r="H673" s="469"/>
      <c r="I673" s="486" t="s">
        <v>734</v>
      </c>
      <c r="J673" s="486"/>
      <c r="K673" s="486"/>
      <c r="L673" s="486"/>
      <c r="M673" s="486"/>
      <c r="N673" s="486"/>
      <c r="O673" s="486"/>
      <c r="P673" s="486"/>
      <c r="Q673" s="486"/>
      <c r="R673" s="486"/>
      <c r="S673" s="486"/>
      <c r="T673" s="486"/>
      <c r="U673" s="486"/>
      <c r="V673" s="486"/>
      <c r="W673" s="486"/>
      <c r="X673" s="486"/>
      <c r="Y673" s="442"/>
      <c r="Z673" s="443"/>
      <c r="AA673" s="443"/>
      <c r="AB673" s="443"/>
      <c r="AC673" s="443"/>
      <c r="AD673" s="443"/>
      <c r="AE673" s="443"/>
      <c r="AF673" s="443"/>
      <c r="AG673" s="443"/>
      <c r="AH673" s="443"/>
      <c r="AI673" s="443"/>
      <c r="AJ673" s="443"/>
      <c r="AK673" s="443"/>
      <c r="AL673" s="443"/>
      <c r="AM673" s="443"/>
      <c r="AN673" s="443"/>
      <c r="AO673" s="443"/>
      <c r="AP673" s="443"/>
      <c r="AQ673" s="443"/>
      <c r="AR673" s="444"/>
      <c r="AS673" s="147">
        <f t="shared" si="66"/>
        <v>0</v>
      </c>
      <c r="AT673" s="143"/>
      <c r="AU673" s="322"/>
      <c r="AZ673" s="3" t="str">
        <f t="shared" si="67"/>
        <v>-</v>
      </c>
    </row>
    <row r="674" spans="4:52" ht="26.1" customHeight="1" x14ac:dyDescent="0.2">
      <c r="D674" s="467"/>
      <c r="E674" s="468"/>
      <c r="F674" s="468"/>
      <c r="G674" s="468"/>
      <c r="H674" s="469"/>
      <c r="I674" s="486" t="s">
        <v>11</v>
      </c>
      <c r="J674" s="486"/>
      <c r="K674" s="486"/>
      <c r="L674" s="486"/>
      <c r="M674" s="486"/>
      <c r="N674" s="486"/>
      <c r="O674" s="486"/>
      <c r="P674" s="486"/>
      <c r="Q674" s="486"/>
      <c r="R674" s="486"/>
      <c r="S674" s="486"/>
      <c r="T674" s="486"/>
      <c r="U674" s="486"/>
      <c r="V674" s="486"/>
      <c r="W674" s="486"/>
      <c r="X674" s="486"/>
      <c r="Y674" s="442"/>
      <c r="Z674" s="443"/>
      <c r="AA674" s="443"/>
      <c r="AB674" s="443"/>
      <c r="AC674" s="443"/>
      <c r="AD674" s="443"/>
      <c r="AE674" s="443"/>
      <c r="AF674" s="443"/>
      <c r="AG674" s="443"/>
      <c r="AH674" s="443"/>
      <c r="AI674" s="443"/>
      <c r="AJ674" s="443"/>
      <c r="AK674" s="443"/>
      <c r="AL674" s="443"/>
      <c r="AM674" s="443"/>
      <c r="AN674" s="443"/>
      <c r="AO674" s="443"/>
      <c r="AP674" s="443"/>
      <c r="AQ674" s="443"/>
      <c r="AR674" s="444"/>
      <c r="AS674" s="147">
        <f t="shared" si="66"/>
        <v>0</v>
      </c>
      <c r="AT674" s="143"/>
      <c r="AU674" s="322"/>
      <c r="AZ674" s="3" t="str">
        <f t="shared" si="67"/>
        <v>-</v>
      </c>
    </row>
    <row r="675" spans="4:52" ht="69.95" customHeight="1" x14ac:dyDescent="0.2">
      <c r="D675" s="467"/>
      <c r="E675" s="468"/>
      <c r="F675" s="468"/>
      <c r="G675" s="468"/>
      <c r="H675" s="469"/>
      <c r="I675" s="459" t="s">
        <v>871</v>
      </c>
      <c r="J675" s="460"/>
      <c r="K675" s="460"/>
      <c r="L675" s="460"/>
      <c r="M675" s="460"/>
      <c r="N675" s="460"/>
      <c r="O675" s="460"/>
      <c r="P675" s="460"/>
      <c r="Q675" s="460"/>
      <c r="R675" s="460"/>
      <c r="S675" s="460"/>
      <c r="T675" s="460"/>
      <c r="U675" s="460"/>
      <c r="V675" s="460"/>
      <c r="W675" s="460"/>
      <c r="X675" s="460"/>
      <c r="Y675" s="460"/>
      <c r="Z675" s="460"/>
      <c r="AA675" s="460"/>
      <c r="AB675" s="460"/>
      <c r="AC675" s="460"/>
      <c r="AD675" s="460"/>
      <c r="AE675" s="460"/>
      <c r="AF675" s="460"/>
      <c r="AG675" s="460"/>
      <c r="AH675" s="460"/>
      <c r="AI675" s="460"/>
      <c r="AJ675" s="460"/>
      <c r="AK675" s="460"/>
      <c r="AL675" s="460"/>
      <c r="AM675" s="460"/>
      <c r="AN675" s="460"/>
      <c r="AO675" s="460"/>
      <c r="AP675" s="460"/>
      <c r="AQ675" s="460"/>
      <c r="AR675" s="461"/>
      <c r="AS675" s="322"/>
      <c r="AT675" s="322"/>
      <c r="AU675" s="322"/>
    </row>
    <row r="676" spans="4:52" ht="14.1" customHeight="1" x14ac:dyDescent="0.2">
      <c r="D676" s="467"/>
      <c r="E676" s="468"/>
      <c r="F676" s="468"/>
      <c r="G676" s="468"/>
      <c r="H676" s="469"/>
      <c r="I676" s="111"/>
      <c r="J676" s="407" t="s">
        <v>132</v>
      </c>
      <c r="K676" s="407"/>
      <c r="L676" s="407"/>
      <c r="M676" s="407"/>
      <c r="N676" s="407"/>
      <c r="O676" s="407"/>
      <c r="P676" s="407"/>
      <c r="Q676" s="407"/>
      <c r="R676" s="410" t="s">
        <v>134</v>
      </c>
      <c r="S676" s="376"/>
      <c r="T676" s="376"/>
      <c r="U676" s="376"/>
      <c r="V676" s="376"/>
      <c r="W676" s="377"/>
      <c r="X676" s="120"/>
      <c r="Y676" s="410" t="s">
        <v>133</v>
      </c>
      <c r="Z676" s="376"/>
      <c r="AA676" s="376"/>
      <c r="AB676" s="376"/>
      <c r="AC676" s="376"/>
      <c r="AD676" s="376"/>
      <c r="AE676" s="376"/>
      <c r="AF676" s="376"/>
      <c r="AG676" s="376"/>
      <c r="AH676" s="376"/>
      <c r="AI676" s="376"/>
      <c r="AJ676" s="376"/>
      <c r="AK676" s="376"/>
      <c r="AL676" s="376"/>
      <c r="AM676" s="376"/>
      <c r="AN676" s="376"/>
      <c r="AO676" s="376"/>
      <c r="AP676" s="376"/>
      <c r="AQ676" s="376"/>
      <c r="AR676" s="377"/>
      <c r="AS676" s="322" t="s">
        <v>815</v>
      </c>
      <c r="AT676" s="322"/>
      <c r="AU676" s="322"/>
    </row>
    <row r="677" spans="4:52" ht="14.1" customHeight="1" x14ac:dyDescent="0.2">
      <c r="D677" s="467"/>
      <c r="E677" s="468"/>
      <c r="F677" s="468"/>
      <c r="G677" s="468"/>
      <c r="H677" s="469"/>
      <c r="I677" s="111" t="s">
        <v>748</v>
      </c>
      <c r="J677" s="408" t="str">
        <f>CONCATENATE('2.'!$D$8,'2.'!$I$8,'2.'!$J$8,"-")</f>
        <v>HAT-14-01-0380-</v>
      </c>
      <c r="K677" s="408"/>
      <c r="L677" s="408"/>
      <c r="M677" s="408"/>
      <c r="N677" s="408"/>
      <c r="O677" s="408"/>
      <c r="P677" s="408"/>
      <c r="Q677" s="408"/>
      <c r="R677" s="428"/>
      <c r="S677" s="429"/>
      <c r="T677" s="429"/>
      <c r="U677" s="429"/>
      <c r="V677" s="429"/>
      <c r="W677" s="473"/>
      <c r="X677" s="109" t="s">
        <v>129</v>
      </c>
      <c r="Y677" s="462"/>
      <c r="Z677" s="462"/>
      <c r="AA677" s="462"/>
      <c r="AB677" s="462"/>
      <c r="AC677" s="462"/>
      <c r="AD677" s="462"/>
      <c r="AE677" s="462"/>
      <c r="AF677" s="462"/>
      <c r="AG677" s="462"/>
      <c r="AH677" s="462"/>
      <c r="AI677" s="462"/>
      <c r="AJ677" s="462"/>
      <c r="AK677" s="462"/>
      <c r="AL677" s="462"/>
      <c r="AM677" s="462"/>
      <c r="AN677" s="462"/>
      <c r="AO677" s="462"/>
      <c r="AP677" s="462"/>
      <c r="AQ677" s="462"/>
      <c r="AR677" s="463"/>
      <c r="AS677" s="147">
        <f>IF(R677&gt;0,1,0)</f>
        <v>0</v>
      </c>
      <c r="AT677" s="321"/>
      <c r="AU677" s="322"/>
    </row>
    <row r="678" spans="4:52" ht="14.1" customHeight="1" x14ac:dyDescent="0.2">
      <c r="D678" s="467"/>
      <c r="E678" s="468"/>
      <c r="F678" s="468"/>
      <c r="G678" s="468"/>
      <c r="H678" s="469"/>
      <c r="I678" s="111" t="s">
        <v>749</v>
      </c>
      <c r="J678" s="408" t="str">
        <f>CONCATENATE('2.'!$D$8,'2.'!$I$8,'2.'!$J$8,"-")</f>
        <v>HAT-14-01-0380-</v>
      </c>
      <c r="K678" s="408"/>
      <c r="L678" s="408"/>
      <c r="M678" s="408"/>
      <c r="N678" s="408"/>
      <c r="O678" s="408"/>
      <c r="P678" s="408"/>
      <c r="Q678" s="408"/>
      <c r="R678" s="428"/>
      <c r="S678" s="429"/>
      <c r="T678" s="429"/>
      <c r="U678" s="429"/>
      <c r="V678" s="429"/>
      <c r="W678" s="473"/>
      <c r="X678" s="109" t="s">
        <v>129</v>
      </c>
      <c r="Y678" s="462"/>
      <c r="Z678" s="462"/>
      <c r="AA678" s="462"/>
      <c r="AB678" s="462"/>
      <c r="AC678" s="462"/>
      <c r="AD678" s="462"/>
      <c r="AE678" s="462"/>
      <c r="AF678" s="462"/>
      <c r="AG678" s="462"/>
      <c r="AH678" s="462"/>
      <c r="AI678" s="462"/>
      <c r="AJ678" s="462"/>
      <c r="AK678" s="462"/>
      <c r="AL678" s="462"/>
      <c r="AM678" s="462"/>
      <c r="AN678" s="462"/>
      <c r="AO678" s="462"/>
      <c r="AP678" s="462"/>
      <c r="AQ678" s="462"/>
      <c r="AR678" s="463"/>
      <c r="AS678" s="147">
        <f t="shared" ref="AS678:AS683" si="68">IF(R678&gt;0,1,0)</f>
        <v>0</v>
      </c>
      <c r="AT678" s="321"/>
      <c r="AU678" s="322"/>
    </row>
    <row r="679" spans="4:52" ht="14.1" customHeight="1" x14ac:dyDescent="0.2">
      <c r="D679" s="467"/>
      <c r="E679" s="468"/>
      <c r="F679" s="468"/>
      <c r="G679" s="468"/>
      <c r="H679" s="469"/>
      <c r="I679" s="111" t="s">
        <v>750</v>
      </c>
      <c r="J679" s="408" t="str">
        <f>CONCATENATE('2.'!$D$8,'2.'!$I$8,'2.'!$J$8,"-")</f>
        <v>HAT-14-01-0380-</v>
      </c>
      <c r="K679" s="408"/>
      <c r="L679" s="408"/>
      <c r="M679" s="408"/>
      <c r="N679" s="408"/>
      <c r="O679" s="408"/>
      <c r="P679" s="408"/>
      <c r="Q679" s="408"/>
      <c r="R679" s="428"/>
      <c r="S679" s="429"/>
      <c r="T679" s="429"/>
      <c r="U679" s="429"/>
      <c r="V679" s="429"/>
      <c r="W679" s="473"/>
      <c r="X679" s="109" t="s">
        <v>129</v>
      </c>
      <c r="Y679" s="462"/>
      <c r="Z679" s="462"/>
      <c r="AA679" s="462"/>
      <c r="AB679" s="462"/>
      <c r="AC679" s="462"/>
      <c r="AD679" s="462"/>
      <c r="AE679" s="462"/>
      <c r="AF679" s="462"/>
      <c r="AG679" s="462"/>
      <c r="AH679" s="462"/>
      <c r="AI679" s="462"/>
      <c r="AJ679" s="462"/>
      <c r="AK679" s="462"/>
      <c r="AL679" s="462"/>
      <c r="AM679" s="462"/>
      <c r="AN679" s="462"/>
      <c r="AO679" s="462"/>
      <c r="AP679" s="462"/>
      <c r="AQ679" s="462"/>
      <c r="AR679" s="463"/>
      <c r="AS679" s="147">
        <f t="shared" si="68"/>
        <v>0</v>
      </c>
      <c r="AT679" s="321"/>
      <c r="AU679" s="322"/>
    </row>
    <row r="680" spans="4:52" ht="14.1" customHeight="1" x14ac:dyDescent="0.2">
      <c r="D680" s="467"/>
      <c r="E680" s="468"/>
      <c r="F680" s="468"/>
      <c r="G680" s="468"/>
      <c r="H680" s="469"/>
      <c r="I680" s="111" t="s">
        <v>751</v>
      </c>
      <c r="J680" s="408" t="str">
        <f>CONCATENATE('2.'!$D$8,'2.'!$I$8,'2.'!$J$8,"-")</f>
        <v>HAT-14-01-0380-</v>
      </c>
      <c r="K680" s="408"/>
      <c r="L680" s="408"/>
      <c r="M680" s="408"/>
      <c r="N680" s="408"/>
      <c r="O680" s="408"/>
      <c r="P680" s="408"/>
      <c r="Q680" s="408"/>
      <c r="R680" s="428"/>
      <c r="S680" s="429"/>
      <c r="T680" s="429"/>
      <c r="U680" s="429"/>
      <c r="V680" s="429"/>
      <c r="W680" s="473"/>
      <c r="X680" s="109" t="s">
        <v>129</v>
      </c>
      <c r="Y680" s="462"/>
      <c r="Z680" s="462"/>
      <c r="AA680" s="462"/>
      <c r="AB680" s="462"/>
      <c r="AC680" s="462"/>
      <c r="AD680" s="462"/>
      <c r="AE680" s="462"/>
      <c r="AF680" s="462"/>
      <c r="AG680" s="462"/>
      <c r="AH680" s="462"/>
      <c r="AI680" s="462"/>
      <c r="AJ680" s="462"/>
      <c r="AK680" s="462"/>
      <c r="AL680" s="462"/>
      <c r="AM680" s="462"/>
      <c r="AN680" s="462"/>
      <c r="AO680" s="462"/>
      <c r="AP680" s="462"/>
      <c r="AQ680" s="462"/>
      <c r="AR680" s="463"/>
      <c r="AS680" s="147">
        <f t="shared" si="68"/>
        <v>0</v>
      </c>
      <c r="AT680" s="321"/>
      <c r="AU680" s="322"/>
    </row>
    <row r="681" spans="4:52" ht="14.1" customHeight="1" x14ac:dyDescent="0.2">
      <c r="D681" s="467"/>
      <c r="E681" s="468"/>
      <c r="F681" s="468"/>
      <c r="G681" s="468"/>
      <c r="H681" s="469"/>
      <c r="I681" s="111" t="s">
        <v>752</v>
      </c>
      <c r="J681" s="408" t="str">
        <f>CONCATENATE('2.'!$D$8,'2.'!$I$8,'2.'!$J$8,"-")</f>
        <v>HAT-14-01-0380-</v>
      </c>
      <c r="K681" s="408"/>
      <c r="L681" s="408"/>
      <c r="M681" s="408"/>
      <c r="N681" s="408"/>
      <c r="O681" s="408"/>
      <c r="P681" s="408"/>
      <c r="Q681" s="408"/>
      <c r="R681" s="428"/>
      <c r="S681" s="429"/>
      <c r="T681" s="429"/>
      <c r="U681" s="429"/>
      <c r="V681" s="429"/>
      <c r="W681" s="473"/>
      <c r="X681" s="109" t="s">
        <v>129</v>
      </c>
      <c r="Y681" s="462"/>
      <c r="Z681" s="462"/>
      <c r="AA681" s="462"/>
      <c r="AB681" s="462"/>
      <c r="AC681" s="462"/>
      <c r="AD681" s="462"/>
      <c r="AE681" s="462"/>
      <c r="AF681" s="462"/>
      <c r="AG681" s="462"/>
      <c r="AH681" s="462"/>
      <c r="AI681" s="462"/>
      <c r="AJ681" s="462"/>
      <c r="AK681" s="462"/>
      <c r="AL681" s="462"/>
      <c r="AM681" s="462"/>
      <c r="AN681" s="462"/>
      <c r="AO681" s="462"/>
      <c r="AP681" s="462"/>
      <c r="AQ681" s="462"/>
      <c r="AR681" s="463"/>
      <c r="AS681" s="147">
        <f t="shared" si="68"/>
        <v>0</v>
      </c>
      <c r="AT681" s="321"/>
      <c r="AU681" s="322"/>
    </row>
    <row r="682" spans="4:52" ht="14.1" customHeight="1" x14ac:dyDescent="0.2">
      <c r="D682" s="467"/>
      <c r="E682" s="468"/>
      <c r="F682" s="468"/>
      <c r="G682" s="468"/>
      <c r="H682" s="469"/>
      <c r="I682" s="111" t="s">
        <v>753</v>
      </c>
      <c r="J682" s="408" t="str">
        <f>CONCATENATE('2.'!$D$8,'2.'!$I$8,'2.'!$J$8,"-")</f>
        <v>HAT-14-01-0380-</v>
      </c>
      <c r="K682" s="408"/>
      <c r="L682" s="408"/>
      <c r="M682" s="408"/>
      <c r="N682" s="408"/>
      <c r="O682" s="408"/>
      <c r="P682" s="408"/>
      <c r="Q682" s="408"/>
      <c r="R682" s="428"/>
      <c r="S682" s="429"/>
      <c r="T682" s="429"/>
      <c r="U682" s="429"/>
      <c r="V682" s="429"/>
      <c r="W682" s="473"/>
      <c r="X682" s="109" t="s">
        <v>129</v>
      </c>
      <c r="Y682" s="462"/>
      <c r="Z682" s="462"/>
      <c r="AA682" s="462"/>
      <c r="AB682" s="462"/>
      <c r="AC682" s="462"/>
      <c r="AD682" s="462"/>
      <c r="AE682" s="462"/>
      <c r="AF682" s="462"/>
      <c r="AG682" s="462"/>
      <c r="AH682" s="462"/>
      <c r="AI682" s="462"/>
      <c r="AJ682" s="462"/>
      <c r="AK682" s="462"/>
      <c r="AL682" s="462"/>
      <c r="AM682" s="462"/>
      <c r="AN682" s="462"/>
      <c r="AO682" s="462"/>
      <c r="AP682" s="462"/>
      <c r="AQ682" s="462"/>
      <c r="AR682" s="463"/>
      <c r="AS682" s="147">
        <f t="shared" si="68"/>
        <v>0</v>
      </c>
      <c r="AT682" s="321"/>
      <c r="AU682" s="322"/>
    </row>
    <row r="683" spans="4:52" ht="14.1" customHeight="1" x14ac:dyDescent="0.2">
      <c r="D683" s="470"/>
      <c r="E683" s="471"/>
      <c r="F683" s="471"/>
      <c r="G683" s="471"/>
      <c r="H683" s="472"/>
      <c r="I683" s="111" t="s">
        <v>754</v>
      </c>
      <c r="J683" s="408" t="str">
        <f>CONCATENATE('2.'!$D$8,'2.'!$I$8,'2.'!$J$8,"-")</f>
        <v>HAT-14-01-0380-</v>
      </c>
      <c r="K683" s="408"/>
      <c r="L683" s="408"/>
      <c r="M683" s="408"/>
      <c r="N683" s="408"/>
      <c r="O683" s="408"/>
      <c r="P683" s="408"/>
      <c r="Q683" s="408"/>
      <c r="R683" s="428"/>
      <c r="S683" s="429"/>
      <c r="T683" s="429"/>
      <c r="U683" s="429"/>
      <c r="V683" s="429"/>
      <c r="W683" s="473"/>
      <c r="X683" s="109" t="s">
        <v>129</v>
      </c>
      <c r="Y683" s="462"/>
      <c r="Z683" s="462"/>
      <c r="AA683" s="462"/>
      <c r="AB683" s="462"/>
      <c r="AC683" s="462"/>
      <c r="AD683" s="462"/>
      <c r="AE683" s="462"/>
      <c r="AF683" s="462"/>
      <c r="AG683" s="462"/>
      <c r="AH683" s="462"/>
      <c r="AI683" s="462"/>
      <c r="AJ683" s="462"/>
      <c r="AK683" s="462"/>
      <c r="AL683" s="462"/>
      <c r="AM683" s="462"/>
      <c r="AN683" s="462"/>
      <c r="AO683" s="462"/>
      <c r="AP683" s="462"/>
      <c r="AQ683" s="462"/>
      <c r="AR683" s="463"/>
      <c r="AS683" s="147">
        <f t="shared" si="68"/>
        <v>0</v>
      </c>
      <c r="AT683" s="321"/>
      <c r="AU683" s="322"/>
    </row>
    <row r="684" spans="4:52" ht="14.1" customHeight="1" x14ac:dyDescent="0.2">
      <c r="D684" s="464" t="s">
        <v>75</v>
      </c>
      <c r="E684" s="465"/>
      <c r="F684" s="465"/>
      <c r="G684" s="465"/>
      <c r="H684" s="466"/>
      <c r="I684" s="487" t="s">
        <v>791</v>
      </c>
      <c r="J684" s="488"/>
      <c r="K684" s="488"/>
      <c r="L684" s="488"/>
      <c r="M684" s="488"/>
      <c r="N684" s="488"/>
      <c r="O684" s="488"/>
      <c r="P684" s="488"/>
      <c r="Q684" s="488"/>
      <c r="R684" s="488"/>
      <c r="S684" s="488"/>
      <c r="T684" s="488"/>
      <c r="U684" s="488"/>
      <c r="V684" s="488"/>
      <c r="W684" s="488"/>
      <c r="X684" s="488"/>
      <c r="Y684" s="488"/>
      <c r="Z684" s="488"/>
      <c r="AA684" s="488"/>
      <c r="AB684" s="488"/>
      <c r="AC684" s="488"/>
      <c r="AD684" s="488"/>
      <c r="AE684" s="488"/>
      <c r="AF684" s="488"/>
      <c r="AG684" s="488"/>
      <c r="AH684" s="488"/>
      <c r="AI684" s="488"/>
      <c r="AJ684" s="488"/>
      <c r="AK684" s="488"/>
      <c r="AL684" s="488"/>
      <c r="AM684" s="488"/>
      <c r="AN684" s="488"/>
      <c r="AO684" s="488"/>
      <c r="AP684" s="488"/>
      <c r="AQ684" s="488"/>
      <c r="AR684" s="489"/>
      <c r="AS684" s="319">
        <f>SUM(AS677:AS683)</f>
        <v>0</v>
      </c>
      <c r="AT684" s="319"/>
      <c r="AU684" s="319"/>
    </row>
    <row r="685" spans="4:52" ht="14.1" customHeight="1" x14ac:dyDescent="0.2">
      <c r="D685" s="467"/>
      <c r="E685" s="468"/>
      <c r="F685" s="468"/>
      <c r="G685" s="468"/>
      <c r="H685" s="469"/>
      <c r="I685" s="442"/>
      <c r="J685" s="443"/>
      <c r="K685" s="443"/>
      <c r="L685" s="443"/>
      <c r="M685" s="443"/>
      <c r="N685" s="443"/>
      <c r="O685" s="443"/>
      <c r="P685" s="443"/>
      <c r="Q685" s="443"/>
      <c r="R685" s="443"/>
      <c r="S685" s="443"/>
      <c r="T685" s="443"/>
      <c r="U685" s="443"/>
      <c r="V685" s="443"/>
      <c r="W685" s="443"/>
      <c r="X685" s="443"/>
      <c r="Y685" s="443"/>
      <c r="Z685" s="443"/>
      <c r="AA685" s="443"/>
      <c r="AB685" s="443"/>
      <c r="AC685" s="443"/>
      <c r="AD685" s="443"/>
      <c r="AE685" s="443"/>
      <c r="AF685" s="443"/>
      <c r="AG685" s="443"/>
      <c r="AH685" s="443"/>
      <c r="AI685" s="443"/>
      <c r="AJ685" s="443"/>
      <c r="AK685" s="443"/>
      <c r="AL685" s="443"/>
      <c r="AM685" s="443"/>
      <c r="AN685" s="443"/>
      <c r="AO685" s="443"/>
      <c r="AP685" s="443"/>
      <c r="AQ685" s="443"/>
      <c r="AR685" s="444"/>
      <c r="AS685" s="337"/>
      <c r="AT685" s="337"/>
      <c r="AU685" s="337"/>
    </row>
    <row r="686" spans="4:52" ht="14.1" customHeight="1" x14ac:dyDescent="0.2">
      <c r="D686" s="467"/>
      <c r="E686" s="468"/>
      <c r="F686" s="468"/>
      <c r="G686" s="468"/>
      <c r="H686" s="469"/>
      <c r="I686" s="483" t="s">
        <v>792</v>
      </c>
      <c r="J686" s="484"/>
      <c r="K686" s="484"/>
      <c r="L686" s="484"/>
      <c r="M686" s="484"/>
      <c r="N686" s="484"/>
      <c r="O686" s="484"/>
      <c r="P686" s="484"/>
      <c r="Q686" s="484"/>
      <c r="R686" s="484"/>
      <c r="S686" s="484"/>
      <c r="T686" s="484"/>
      <c r="U686" s="484"/>
      <c r="V686" s="484"/>
      <c r="W686" s="484"/>
      <c r="X686" s="484"/>
      <c r="Y686" s="484"/>
      <c r="Z686" s="484"/>
      <c r="AA686" s="484"/>
      <c r="AB686" s="484"/>
      <c r="AC686" s="484"/>
      <c r="AD686" s="484"/>
      <c r="AE686" s="484"/>
      <c r="AF686" s="484"/>
      <c r="AG686" s="484"/>
      <c r="AH686" s="484"/>
      <c r="AI686" s="484"/>
      <c r="AJ686" s="484"/>
      <c r="AK686" s="484"/>
      <c r="AL686" s="484"/>
      <c r="AM686" s="484"/>
      <c r="AN686" s="484"/>
      <c r="AO686" s="484"/>
      <c r="AP686" s="484"/>
      <c r="AQ686" s="484"/>
      <c r="AR686" s="485"/>
      <c r="AS686" s="154"/>
      <c r="AT686" s="154"/>
      <c r="AU686" s="154"/>
    </row>
    <row r="687" spans="4:52" ht="14.1" customHeight="1" x14ac:dyDescent="0.2">
      <c r="D687" s="467"/>
      <c r="E687" s="468"/>
      <c r="F687" s="468"/>
      <c r="G687" s="468"/>
      <c r="H687" s="469"/>
      <c r="I687" s="442"/>
      <c r="J687" s="443"/>
      <c r="K687" s="443"/>
      <c r="L687" s="443"/>
      <c r="M687" s="443"/>
      <c r="N687" s="443"/>
      <c r="O687" s="443"/>
      <c r="P687" s="443"/>
      <c r="Q687" s="443"/>
      <c r="R687" s="443"/>
      <c r="S687" s="443"/>
      <c r="T687" s="443"/>
      <c r="U687" s="443"/>
      <c r="V687" s="443"/>
      <c r="W687" s="443"/>
      <c r="X687" s="443"/>
      <c r="Y687" s="443"/>
      <c r="Z687" s="443"/>
      <c r="AA687" s="443"/>
      <c r="AB687" s="443"/>
      <c r="AC687" s="443"/>
      <c r="AD687" s="443"/>
      <c r="AE687" s="443"/>
      <c r="AF687" s="443"/>
      <c r="AG687" s="443"/>
      <c r="AH687" s="443"/>
      <c r="AI687" s="443"/>
      <c r="AJ687" s="443"/>
      <c r="AK687" s="443"/>
      <c r="AL687" s="443"/>
      <c r="AM687" s="443"/>
      <c r="AN687" s="443"/>
      <c r="AO687" s="443"/>
      <c r="AP687" s="443"/>
      <c r="AQ687" s="443"/>
      <c r="AR687" s="444"/>
      <c r="AS687" s="337"/>
      <c r="AT687" s="337"/>
      <c r="AU687" s="337"/>
    </row>
    <row r="688" spans="4:52" ht="27.95" customHeight="1" x14ac:dyDescent="0.15">
      <c r="D688" s="467"/>
      <c r="E688" s="468"/>
      <c r="F688" s="468"/>
      <c r="G688" s="468"/>
      <c r="H688" s="469"/>
      <c r="I688" s="486" t="s">
        <v>16</v>
      </c>
      <c r="J688" s="486"/>
      <c r="K688" s="486"/>
      <c r="L688" s="486"/>
      <c r="M688" s="486"/>
      <c r="N688" s="486"/>
      <c r="O688" s="486"/>
      <c r="P688" s="486"/>
      <c r="Q688" s="486"/>
      <c r="R688" s="486"/>
      <c r="S688" s="486"/>
      <c r="T688" s="486"/>
      <c r="U688" s="486"/>
      <c r="V688" s="486"/>
      <c r="W688" s="486"/>
      <c r="X688" s="486"/>
      <c r="Y688" s="486"/>
      <c r="Z688" s="486"/>
      <c r="AA688" s="486"/>
      <c r="AB688" s="486"/>
      <c r="AC688" s="486"/>
      <c r="AD688" s="486"/>
      <c r="AE688" s="486"/>
      <c r="AF688" s="486"/>
      <c r="AG688" s="486"/>
      <c r="AH688" s="486"/>
      <c r="AI688" s="486"/>
      <c r="AJ688" s="486"/>
      <c r="AK688" s="486"/>
      <c r="AL688" s="486"/>
      <c r="AM688" s="486"/>
      <c r="AN688" s="486"/>
      <c r="AO688" s="486"/>
      <c r="AP688" s="486"/>
      <c r="AQ688" s="486"/>
      <c r="AR688" s="486"/>
      <c r="AS688" s="303" t="s">
        <v>815</v>
      </c>
      <c r="AT688" s="303" t="s">
        <v>248</v>
      </c>
      <c r="AU688" s="154"/>
    </row>
    <row r="689" spans="4:52" ht="14.1" customHeight="1" x14ac:dyDescent="0.2">
      <c r="D689" s="467"/>
      <c r="E689" s="468"/>
      <c r="F689" s="468"/>
      <c r="G689" s="468"/>
      <c r="H689" s="469"/>
      <c r="I689" s="490"/>
      <c r="J689" s="491"/>
      <c r="K689" s="491"/>
      <c r="L689" s="491"/>
      <c r="M689" s="491"/>
      <c r="N689" s="491"/>
      <c r="O689" s="491"/>
      <c r="P689" s="491"/>
      <c r="Q689" s="491"/>
      <c r="R689" s="491"/>
      <c r="S689" s="491"/>
      <c r="T689" s="491"/>
      <c r="U689" s="491"/>
      <c r="V689" s="491"/>
      <c r="W689" s="491"/>
      <c r="X689" s="491"/>
      <c r="Y689" s="491"/>
      <c r="Z689" s="491"/>
      <c r="AA689" s="491"/>
      <c r="AB689" s="491"/>
      <c r="AC689" s="491"/>
      <c r="AD689" s="491"/>
      <c r="AE689" s="491"/>
      <c r="AF689" s="491"/>
      <c r="AG689" s="491"/>
      <c r="AH689" s="491"/>
      <c r="AI689" s="491"/>
      <c r="AJ689" s="491"/>
      <c r="AK689" s="491"/>
      <c r="AL689" s="491"/>
      <c r="AM689" s="491"/>
      <c r="AN689" s="491"/>
      <c r="AO689" s="491"/>
      <c r="AP689" s="491"/>
      <c r="AQ689" s="491"/>
      <c r="AR689" s="492"/>
      <c r="AS689" s="518"/>
      <c r="AT689" s="515"/>
      <c r="AU689" s="311"/>
    </row>
    <row r="690" spans="4:52" ht="14.1" customHeight="1" x14ac:dyDescent="0.2">
      <c r="D690" s="467"/>
      <c r="E690" s="468"/>
      <c r="F690" s="468"/>
      <c r="G690" s="468"/>
      <c r="H690" s="469"/>
      <c r="I690" s="493"/>
      <c r="J690" s="494"/>
      <c r="K690" s="494"/>
      <c r="L690" s="494"/>
      <c r="M690" s="494"/>
      <c r="N690" s="494"/>
      <c r="O690" s="494"/>
      <c r="P690" s="494"/>
      <c r="Q690" s="494"/>
      <c r="R690" s="494"/>
      <c r="S690" s="494"/>
      <c r="T690" s="494"/>
      <c r="U690" s="494"/>
      <c r="V690" s="494"/>
      <c r="W690" s="494"/>
      <c r="X690" s="494"/>
      <c r="Y690" s="494"/>
      <c r="Z690" s="494"/>
      <c r="AA690" s="494"/>
      <c r="AB690" s="494"/>
      <c r="AC690" s="494"/>
      <c r="AD690" s="494"/>
      <c r="AE690" s="494"/>
      <c r="AF690" s="494"/>
      <c r="AG690" s="494"/>
      <c r="AH690" s="494"/>
      <c r="AI690" s="494"/>
      <c r="AJ690" s="494"/>
      <c r="AK690" s="494"/>
      <c r="AL690" s="494"/>
      <c r="AM690" s="494"/>
      <c r="AN690" s="494"/>
      <c r="AO690" s="494"/>
      <c r="AP690" s="494"/>
      <c r="AQ690" s="494"/>
      <c r="AR690" s="495"/>
      <c r="AS690" s="518"/>
      <c r="AT690" s="516"/>
      <c r="AU690" s="311"/>
    </row>
    <row r="691" spans="4:52" ht="14.1" customHeight="1" x14ac:dyDescent="0.2">
      <c r="D691" s="467"/>
      <c r="E691" s="468"/>
      <c r="F691" s="468"/>
      <c r="G691" s="468"/>
      <c r="H691" s="469"/>
      <c r="I691" s="493"/>
      <c r="J691" s="494"/>
      <c r="K691" s="494"/>
      <c r="L691" s="494"/>
      <c r="M691" s="494"/>
      <c r="N691" s="494"/>
      <c r="O691" s="494"/>
      <c r="P691" s="494"/>
      <c r="Q691" s="494"/>
      <c r="R691" s="494"/>
      <c r="S691" s="494"/>
      <c r="T691" s="494"/>
      <c r="U691" s="494"/>
      <c r="V691" s="494"/>
      <c r="W691" s="494"/>
      <c r="X691" s="494"/>
      <c r="Y691" s="494"/>
      <c r="Z691" s="494"/>
      <c r="AA691" s="494"/>
      <c r="AB691" s="494"/>
      <c r="AC691" s="494"/>
      <c r="AD691" s="494"/>
      <c r="AE691" s="494"/>
      <c r="AF691" s="494"/>
      <c r="AG691" s="494"/>
      <c r="AH691" s="494"/>
      <c r="AI691" s="494"/>
      <c r="AJ691" s="494"/>
      <c r="AK691" s="494"/>
      <c r="AL691" s="494"/>
      <c r="AM691" s="494"/>
      <c r="AN691" s="494"/>
      <c r="AO691" s="494"/>
      <c r="AP691" s="494"/>
      <c r="AQ691" s="494"/>
      <c r="AR691" s="495"/>
      <c r="AS691" s="518"/>
      <c r="AT691" s="516"/>
      <c r="AU691" s="311"/>
    </row>
    <row r="692" spans="4:52" ht="14.1" customHeight="1" x14ac:dyDescent="0.2">
      <c r="D692" s="467"/>
      <c r="E692" s="468"/>
      <c r="F692" s="468"/>
      <c r="G692" s="468"/>
      <c r="H692" s="469"/>
      <c r="I692" s="493"/>
      <c r="J692" s="494"/>
      <c r="K692" s="494"/>
      <c r="L692" s="494"/>
      <c r="M692" s="494"/>
      <c r="N692" s="494"/>
      <c r="O692" s="494"/>
      <c r="P692" s="494"/>
      <c r="Q692" s="494"/>
      <c r="R692" s="494"/>
      <c r="S692" s="494"/>
      <c r="T692" s="494"/>
      <c r="U692" s="494"/>
      <c r="V692" s="494"/>
      <c r="W692" s="494"/>
      <c r="X692" s="494"/>
      <c r="Y692" s="494"/>
      <c r="Z692" s="494"/>
      <c r="AA692" s="494"/>
      <c r="AB692" s="494"/>
      <c r="AC692" s="494"/>
      <c r="AD692" s="494"/>
      <c r="AE692" s="494"/>
      <c r="AF692" s="494"/>
      <c r="AG692" s="494"/>
      <c r="AH692" s="494"/>
      <c r="AI692" s="494"/>
      <c r="AJ692" s="494"/>
      <c r="AK692" s="494"/>
      <c r="AL692" s="494"/>
      <c r="AM692" s="494"/>
      <c r="AN692" s="494"/>
      <c r="AO692" s="494"/>
      <c r="AP692" s="494"/>
      <c r="AQ692" s="494"/>
      <c r="AR692" s="495"/>
      <c r="AS692" s="518"/>
      <c r="AT692" s="516"/>
      <c r="AU692" s="311"/>
    </row>
    <row r="693" spans="4:52" ht="14.1" customHeight="1" x14ac:dyDescent="0.2">
      <c r="D693" s="467"/>
      <c r="E693" s="468"/>
      <c r="F693" s="468"/>
      <c r="G693" s="468"/>
      <c r="H693" s="469"/>
      <c r="I693" s="493"/>
      <c r="J693" s="494"/>
      <c r="K693" s="494"/>
      <c r="L693" s="494"/>
      <c r="M693" s="494"/>
      <c r="N693" s="494"/>
      <c r="O693" s="494"/>
      <c r="P693" s="494"/>
      <c r="Q693" s="494"/>
      <c r="R693" s="494"/>
      <c r="S693" s="494"/>
      <c r="T693" s="494"/>
      <c r="U693" s="494"/>
      <c r="V693" s="494"/>
      <c r="W693" s="494"/>
      <c r="X693" s="494"/>
      <c r="Y693" s="494"/>
      <c r="Z693" s="494"/>
      <c r="AA693" s="494"/>
      <c r="AB693" s="494"/>
      <c r="AC693" s="494"/>
      <c r="AD693" s="494"/>
      <c r="AE693" s="494"/>
      <c r="AF693" s="494"/>
      <c r="AG693" s="494"/>
      <c r="AH693" s="494"/>
      <c r="AI693" s="494"/>
      <c r="AJ693" s="494"/>
      <c r="AK693" s="494"/>
      <c r="AL693" s="494"/>
      <c r="AM693" s="494"/>
      <c r="AN693" s="494"/>
      <c r="AO693" s="494"/>
      <c r="AP693" s="494"/>
      <c r="AQ693" s="494"/>
      <c r="AR693" s="495"/>
      <c r="AS693" s="518"/>
      <c r="AT693" s="516"/>
      <c r="AU693" s="311"/>
    </row>
    <row r="694" spans="4:52" ht="14.1" customHeight="1" x14ac:dyDescent="0.2">
      <c r="D694" s="467"/>
      <c r="E694" s="468"/>
      <c r="F694" s="468"/>
      <c r="G694" s="468"/>
      <c r="H694" s="469"/>
      <c r="I694" s="493"/>
      <c r="J694" s="494"/>
      <c r="K694" s="494"/>
      <c r="L694" s="494"/>
      <c r="M694" s="494"/>
      <c r="N694" s="494"/>
      <c r="O694" s="494"/>
      <c r="P694" s="494"/>
      <c r="Q694" s="494"/>
      <c r="R694" s="494"/>
      <c r="S694" s="494"/>
      <c r="T694" s="494"/>
      <c r="U694" s="494"/>
      <c r="V694" s="494"/>
      <c r="W694" s="494"/>
      <c r="X694" s="494"/>
      <c r="Y694" s="494"/>
      <c r="Z694" s="494"/>
      <c r="AA694" s="494"/>
      <c r="AB694" s="494"/>
      <c r="AC694" s="494"/>
      <c r="AD694" s="494"/>
      <c r="AE694" s="494"/>
      <c r="AF694" s="494"/>
      <c r="AG694" s="494"/>
      <c r="AH694" s="494"/>
      <c r="AI694" s="494"/>
      <c r="AJ694" s="494"/>
      <c r="AK694" s="494"/>
      <c r="AL694" s="494"/>
      <c r="AM694" s="494"/>
      <c r="AN694" s="494"/>
      <c r="AO694" s="494"/>
      <c r="AP694" s="494"/>
      <c r="AQ694" s="494"/>
      <c r="AR694" s="495"/>
      <c r="AS694" s="518"/>
      <c r="AT694" s="516"/>
      <c r="AU694" s="311"/>
    </row>
    <row r="695" spans="4:52" ht="14.1" customHeight="1" x14ac:dyDescent="0.2">
      <c r="D695" s="467"/>
      <c r="E695" s="468"/>
      <c r="F695" s="468"/>
      <c r="G695" s="468"/>
      <c r="H695" s="469"/>
      <c r="I695" s="496"/>
      <c r="J695" s="497"/>
      <c r="K695" s="497"/>
      <c r="L695" s="497"/>
      <c r="M695" s="497"/>
      <c r="N695" s="497"/>
      <c r="O695" s="497"/>
      <c r="P695" s="497"/>
      <c r="Q695" s="497"/>
      <c r="R695" s="497"/>
      <c r="S695" s="497"/>
      <c r="T695" s="497"/>
      <c r="U695" s="497"/>
      <c r="V695" s="497"/>
      <c r="W695" s="497"/>
      <c r="X695" s="497"/>
      <c r="Y695" s="497"/>
      <c r="Z695" s="497"/>
      <c r="AA695" s="497"/>
      <c r="AB695" s="497"/>
      <c r="AC695" s="497"/>
      <c r="AD695" s="497"/>
      <c r="AE695" s="497"/>
      <c r="AF695" s="497"/>
      <c r="AG695" s="497"/>
      <c r="AH695" s="497"/>
      <c r="AI695" s="497"/>
      <c r="AJ695" s="497"/>
      <c r="AK695" s="497"/>
      <c r="AL695" s="497"/>
      <c r="AM695" s="497"/>
      <c r="AN695" s="497"/>
      <c r="AO695" s="497"/>
      <c r="AP695" s="497"/>
      <c r="AQ695" s="497"/>
      <c r="AR695" s="498"/>
      <c r="AS695" s="518"/>
      <c r="AT695" s="517"/>
      <c r="AU695" s="311"/>
      <c r="AV695" s="140">
        <f>LEN(I689)</f>
        <v>0</v>
      </c>
      <c r="AW695" s="140" t="s">
        <v>64</v>
      </c>
      <c r="AX695" s="141">
        <v>700</v>
      </c>
      <c r="AY695" s="140" t="s">
        <v>63</v>
      </c>
      <c r="AZ695" s="3" t="str">
        <f>IF(AV695&gt;AX695,"FIGYELEM! Tartsa be a megjelölt karakterszámot!","-")</f>
        <v>-</v>
      </c>
    </row>
    <row r="696" spans="4:52" ht="26.1" customHeight="1" x14ac:dyDescent="0.2">
      <c r="D696" s="467"/>
      <c r="E696" s="468"/>
      <c r="F696" s="468"/>
      <c r="G696" s="468"/>
      <c r="H696" s="469"/>
      <c r="I696" s="486" t="s">
        <v>8</v>
      </c>
      <c r="J696" s="499"/>
      <c r="K696" s="499"/>
      <c r="L696" s="499"/>
      <c r="M696" s="499"/>
      <c r="N696" s="499"/>
      <c r="O696" s="499"/>
      <c r="P696" s="499"/>
      <c r="Q696" s="499"/>
      <c r="R696" s="499"/>
      <c r="S696" s="499"/>
      <c r="T696" s="499"/>
      <c r="U696" s="499"/>
      <c r="V696" s="499"/>
      <c r="W696" s="499"/>
      <c r="X696" s="499"/>
      <c r="Y696" s="443"/>
      <c r="Z696" s="500"/>
      <c r="AA696" s="500"/>
      <c r="AB696" s="500"/>
      <c r="AC696" s="500"/>
      <c r="AD696" s="500"/>
      <c r="AE696" s="500"/>
      <c r="AF696" s="500"/>
      <c r="AG696" s="500"/>
      <c r="AH696" s="500"/>
      <c r="AI696" s="500"/>
      <c r="AJ696" s="500"/>
      <c r="AK696" s="500"/>
      <c r="AL696" s="500"/>
      <c r="AM696" s="500"/>
      <c r="AN696" s="500"/>
      <c r="AO696" s="500"/>
      <c r="AP696" s="500"/>
      <c r="AQ696" s="500"/>
      <c r="AR696" s="501"/>
      <c r="AS696" s="147">
        <f t="shared" ref="AS696:AS701" si="69">IF(Y696=BM54,1,0)</f>
        <v>0</v>
      </c>
      <c r="AT696" s="143"/>
      <c r="AU696" s="322"/>
      <c r="AZ696" s="3" t="str">
        <f t="shared" ref="AZ696:AZ701" si="70">IF(Y696=BM54,"FIGYELEM! Fejtse ki A részt vevő diákok tevékenységének bemutatása c. mezőben és csatoljon fényképet a tevékenységről!","-")</f>
        <v>-</v>
      </c>
    </row>
    <row r="697" spans="4:52" ht="26.1" customHeight="1" x14ac:dyDescent="0.2">
      <c r="D697" s="467"/>
      <c r="E697" s="468"/>
      <c r="F697" s="468"/>
      <c r="G697" s="468"/>
      <c r="H697" s="469"/>
      <c r="I697" s="486" t="s">
        <v>9</v>
      </c>
      <c r="J697" s="486"/>
      <c r="K697" s="486"/>
      <c r="L697" s="486"/>
      <c r="M697" s="486"/>
      <c r="N697" s="486"/>
      <c r="O697" s="486"/>
      <c r="P697" s="486"/>
      <c r="Q697" s="486"/>
      <c r="R697" s="486"/>
      <c r="S697" s="486"/>
      <c r="T697" s="486"/>
      <c r="U697" s="486"/>
      <c r="V697" s="486"/>
      <c r="W697" s="486"/>
      <c r="X697" s="486"/>
      <c r="Y697" s="442"/>
      <c r="Z697" s="443"/>
      <c r="AA697" s="443"/>
      <c r="AB697" s="443"/>
      <c r="AC697" s="443"/>
      <c r="AD697" s="443"/>
      <c r="AE697" s="443"/>
      <c r="AF697" s="443"/>
      <c r="AG697" s="443"/>
      <c r="AH697" s="443"/>
      <c r="AI697" s="443"/>
      <c r="AJ697" s="443"/>
      <c r="AK697" s="443"/>
      <c r="AL697" s="443"/>
      <c r="AM697" s="443"/>
      <c r="AN697" s="443"/>
      <c r="AO697" s="443"/>
      <c r="AP697" s="443"/>
      <c r="AQ697" s="443"/>
      <c r="AR697" s="444"/>
      <c r="AS697" s="147">
        <f t="shared" si="69"/>
        <v>0</v>
      </c>
      <c r="AT697" s="143"/>
      <c r="AU697" s="322"/>
      <c r="AZ697" s="3" t="str">
        <f t="shared" si="70"/>
        <v>-</v>
      </c>
    </row>
    <row r="698" spans="4:52" ht="26.1" customHeight="1" x14ac:dyDescent="0.2">
      <c r="D698" s="467"/>
      <c r="E698" s="468"/>
      <c r="F698" s="468"/>
      <c r="G698" s="468"/>
      <c r="H698" s="469"/>
      <c r="I698" s="486" t="s">
        <v>10</v>
      </c>
      <c r="J698" s="486"/>
      <c r="K698" s="486"/>
      <c r="L698" s="486"/>
      <c r="M698" s="486"/>
      <c r="N698" s="486"/>
      <c r="O698" s="486"/>
      <c r="P698" s="486"/>
      <c r="Q698" s="486"/>
      <c r="R698" s="486"/>
      <c r="S698" s="486"/>
      <c r="T698" s="486"/>
      <c r="U698" s="486"/>
      <c r="V698" s="486"/>
      <c r="W698" s="486"/>
      <c r="X698" s="486"/>
      <c r="Y698" s="442"/>
      <c r="Z698" s="443"/>
      <c r="AA698" s="443"/>
      <c r="AB698" s="443"/>
      <c r="AC698" s="443"/>
      <c r="AD698" s="443"/>
      <c r="AE698" s="443"/>
      <c r="AF698" s="443"/>
      <c r="AG698" s="443"/>
      <c r="AH698" s="443"/>
      <c r="AI698" s="443"/>
      <c r="AJ698" s="443"/>
      <c r="AK698" s="443"/>
      <c r="AL698" s="443"/>
      <c r="AM698" s="443"/>
      <c r="AN698" s="443"/>
      <c r="AO698" s="443"/>
      <c r="AP698" s="443"/>
      <c r="AQ698" s="443"/>
      <c r="AR698" s="444"/>
      <c r="AS698" s="147">
        <f t="shared" si="69"/>
        <v>0</v>
      </c>
      <c r="AT698" s="143"/>
      <c r="AU698" s="322"/>
      <c r="AZ698" s="3" t="str">
        <f t="shared" si="70"/>
        <v>-</v>
      </c>
    </row>
    <row r="699" spans="4:52" ht="26.1" customHeight="1" x14ac:dyDescent="0.2">
      <c r="D699" s="467"/>
      <c r="E699" s="468"/>
      <c r="F699" s="468"/>
      <c r="G699" s="468"/>
      <c r="H699" s="469"/>
      <c r="I699" s="486" t="s">
        <v>12</v>
      </c>
      <c r="J699" s="486"/>
      <c r="K699" s="486"/>
      <c r="L699" s="486"/>
      <c r="M699" s="486"/>
      <c r="N699" s="486"/>
      <c r="O699" s="486"/>
      <c r="P699" s="486"/>
      <c r="Q699" s="486"/>
      <c r="R699" s="486"/>
      <c r="S699" s="486"/>
      <c r="T699" s="486"/>
      <c r="U699" s="486"/>
      <c r="V699" s="486"/>
      <c r="W699" s="486"/>
      <c r="X699" s="486"/>
      <c r="Y699" s="442"/>
      <c r="Z699" s="443"/>
      <c r="AA699" s="443"/>
      <c r="AB699" s="443"/>
      <c r="AC699" s="443"/>
      <c r="AD699" s="443"/>
      <c r="AE699" s="443"/>
      <c r="AF699" s="443"/>
      <c r="AG699" s="443"/>
      <c r="AH699" s="443"/>
      <c r="AI699" s="443"/>
      <c r="AJ699" s="443"/>
      <c r="AK699" s="443"/>
      <c r="AL699" s="443"/>
      <c r="AM699" s="443"/>
      <c r="AN699" s="443"/>
      <c r="AO699" s="443"/>
      <c r="AP699" s="443"/>
      <c r="AQ699" s="443"/>
      <c r="AR699" s="444"/>
      <c r="AS699" s="147">
        <f t="shared" si="69"/>
        <v>0</v>
      </c>
      <c r="AT699" s="143"/>
      <c r="AU699" s="322"/>
      <c r="AZ699" s="3" t="str">
        <f t="shared" si="70"/>
        <v>-</v>
      </c>
    </row>
    <row r="700" spans="4:52" ht="26.1" customHeight="1" x14ac:dyDescent="0.2">
      <c r="D700" s="467"/>
      <c r="E700" s="468"/>
      <c r="F700" s="468"/>
      <c r="G700" s="468"/>
      <c r="H700" s="469"/>
      <c r="I700" s="486" t="s">
        <v>734</v>
      </c>
      <c r="J700" s="486"/>
      <c r="K700" s="486"/>
      <c r="L700" s="486"/>
      <c r="M700" s="486"/>
      <c r="N700" s="486"/>
      <c r="O700" s="486"/>
      <c r="P700" s="486"/>
      <c r="Q700" s="486"/>
      <c r="R700" s="486"/>
      <c r="S700" s="486"/>
      <c r="T700" s="486"/>
      <c r="U700" s="486"/>
      <c r="V700" s="486"/>
      <c r="W700" s="486"/>
      <c r="X700" s="486"/>
      <c r="Y700" s="442"/>
      <c r="Z700" s="443"/>
      <c r="AA700" s="443"/>
      <c r="AB700" s="443"/>
      <c r="AC700" s="443"/>
      <c r="AD700" s="443"/>
      <c r="AE700" s="443"/>
      <c r="AF700" s="443"/>
      <c r="AG700" s="443"/>
      <c r="AH700" s="443"/>
      <c r="AI700" s="443"/>
      <c r="AJ700" s="443"/>
      <c r="AK700" s="443"/>
      <c r="AL700" s="443"/>
      <c r="AM700" s="443"/>
      <c r="AN700" s="443"/>
      <c r="AO700" s="443"/>
      <c r="AP700" s="443"/>
      <c r="AQ700" s="443"/>
      <c r="AR700" s="444"/>
      <c r="AS700" s="147">
        <f t="shared" si="69"/>
        <v>0</v>
      </c>
      <c r="AT700" s="143"/>
      <c r="AU700" s="322"/>
      <c r="AZ700" s="3" t="str">
        <f t="shared" si="70"/>
        <v>-</v>
      </c>
    </row>
    <row r="701" spans="4:52" ht="26.1" customHeight="1" x14ac:dyDescent="0.2">
      <c r="D701" s="467"/>
      <c r="E701" s="468"/>
      <c r="F701" s="468"/>
      <c r="G701" s="468"/>
      <c r="H701" s="469"/>
      <c r="I701" s="486" t="s">
        <v>11</v>
      </c>
      <c r="J701" s="486"/>
      <c r="K701" s="486"/>
      <c r="L701" s="486"/>
      <c r="M701" s="486"/>
      <c r="N701" s="486"/>
      <c r="O701" s="486"/>
      <c r="P701" s="486"/>
      <c r="Q701" s="486"/>
      <c r="R701" s="486"/>
      <c r="S701" s="486"/>
      <c r="T701" s="486"/>
      <c r="U701" s="486"/>
      <c r="V701" s="486"/>
      <c r="W701" s="486"/>
      <c r="X701" s="486"/>
      <c r="Y701" s="442"/>
      <c r="Z701" s="443"/>
      <c r="AA701" s="443"/>
      <c r="AB701" s="443"/>
      <c r="AC701" s="443"/>
      <c r="AD701" s="443"/>
      <c r="AE701" s="443"/>
      <c r="AF701" s="443"/>
      <c r="AG701" s="443"/>
      <c r="AH701" s="443"/>
      <c r="AI701" s="443"/>
      <c r="AJ701" s="443"/>
      <c r="AK701" s="443"/>
      <c r="AL701" s="443"/>
      <c r="AM701" s="443"/>
      <c r="AN701" s="443"/>
      <c r="AO701" s="443"/>
      <c r="AP701" s="443"/>
      <c r="AQ701" s="443"/>
      <c r="AR701" s="444"/>
      <c r="AS701" s="147">
        <f t="shared" si="69"/>
        <v>0</v>
      </c>
      <c r="AT701" s="143"/>
      <c r="AU701" s="322"/>
      <c r="AZ701" s="3" t="str">
        <f t="shared" si="70"/>
        <v>-</v>
      </c>
    </row>
    <row r="702" spans="4:52" ht="69.95" customHeight="1" x14ac:dyDescent="0.2">
      <c r="D702" s="467"/>
      <c r="E702" s="468"/>
      <c r="F702" s="468"/>
      <c r="G702" s="468"/>
      <c r="H702" s="469"/>
      <c r="I702" s="459" t="s">
        <v>871</v>
      </c>
      <c r="J702" s="460"/>
      <c r="K702" s="460"/>
      <c r="L702" s="460"/>
      <c r="M702" s="460"/>
      <c r="N702" s="460"/>
      <c r="O702" s="460"/>
      <c r="P702" s="460"/>
      <c r="Q702" s="460"/>
      <c r="R702" s="460"/>
      <c r="S702" s="460"/>
      <c r="T702" s="460"/>
      <c r="U702" s="460"/>
      <c r="V702" s="460"/>
      <c r="W702" s="460"/>
      <c r="X702" s="460"/>
      <c r="Y702" s="460"/>
      <c r="Z702" s="460"/>
      <c r="AA702" s="460"/>
      <c r="AB702" s="460"/>
      <c r="AC702" s="460"/>
      <c r="AD702" s="460"/>
      <c r="AE702" s="460"/>
      <c r="AF702" s="460"/>
      <c r="AG702" s="460"/>
      <c r="AH702" s="460"/>
      <c r="AI702" s="460"/>
      <c r="AJ702" s="460"/>
      <c r="AK702" s="460"/>
      <c r="AL702" s="460"/>
      <c r="AM702" s="460"/>
      <c r="AN702" s="460"/>
      <c r="AO702" s="460"/>
      <c r="AP702" s="460"/>
      <c r="AQ702" s="460"/>
      <c r="AR702" s="461"/>
      <c r="AS702" s="322"/>
      <c r="AT702" s="322"/>
      <c r="AU702" s="322"/>
    </row>
    <row r="703" spans="4:52" ht="14.1" customHeight="1" x14ac:dyDescent="0.15">
      <c r="D703" s="467"/>
      <c r="E703" s="468"/>
      <c r="F703" s="468"/>
      <c r="G703" s="468"/>
      <c r="H703" s="469"/>
      <c r="I703" s="111"/>
      <c r="J703" s="407" t="s">
        <v>132</v>
      </c>
      <c r="K703" s="407"/>
      <c r="L703" s="407"/>
      <c r="M703" s="407"/>
      <c r="N703" s="407"/>
      <c r="O703" s="407"/>
      <c r="P703" s="407"/>
      <c r="Q703" s="407"/>
      <c r="R703" s="410" t="s">
        <v>134</v>
      </c>
      <c r="S703" s="376"/>
      <c r="T703" s="376"/>
      <c r="U703" s="376"/>
      <c r="V703" s="376"/>
      <c r="W703" s="377"/>
      <c r="X703" s="120"/>
      <c r="Y703" s="410" t="s">
        <v>133</v>
      </c>
      <c r="Z703" s="376"/>
      <c r="AA703" s="376"/>
      <c r="AB703" s="376"/>
      <c r="AC703" s="376"/>
      <c r="AD703" s="376"/>
      <c r="AE703" s="376"/>
      <c r="AF703" s="376"/>
      <c r="AG703" s="376"/>
      <c r="AH703" s="376"/>
      <c r="AI703" s="376"/>
      <c r="AJ703" s="376"/>
      <c r="AK703" s="376"/>
      <c r="AL703" s="376"/>
      <c r="AM703" s="376"/>
      <c r="AN703" s="376"/>
      <c r="AO703" s="376"/>
      <c r="AP703" s="376"/>
      <c r="AQ703" s="376"/>
      <c r="AR703" s="377"/>
      <c r="AS703" s="303" t="s">
        <v>815</v>
      </c>
      <c r="AT703" s="322"/>
      <c r="AU703" s="322"/>
    </row>
    <row r="704" spans="4:52" ht="14.1" customHeight="1" x14ac:dyDescent="0.2">
      <c r="D704" s="467"/>
      <c r="E704" s="468"/>
      <c r="F704" s="468"/>
      <c r="G704" s="468"/>
      <c r="H704" s="469"/>
      <c r="I704" s="111" t="s">
        <v>748</v>
      </c>
      <c r="J704" s="408" t="str">
        <f>CONCATENATE('2.'!$D$8,'2.'!$I$8,'2.'!$J$8,"-")</f>
        <v>HAT-14-01-0380-</v>
      </c>
      <c r="K704" s="408"/>
      <c r="L704" s="408"/>
      <c r="M704" s="408"/>
      <c r="N704" s="408"/>
      <c r="O704" s="408"/>
      <c r="P704" s="408"/>
      <c r="Q704" s="408"/>
      <c r="R704" s="428"/>
      <c r="S704" s="429"/>
      <c r="T704" s="429"/>
      <c r="U704" s="429"/>
      <c r="V704" s="429"/>
      <c r="W704" s="473"/>
      <c r="X704" s="109" t="s">
        <v>129</v>
      </c>
      <c r="Y704" s="462"/>
      <c r="Z704" s="462"/>
      <c r="AA704" s="462"/>
      <c r="AB704" s="462"/>
      <c r="AC704" s="462"/>
      <c r="AD704" s="462"/>
      <c r="AE704" s="462"/>
      <c r="AF704" s="462"/>
      <c r="AG704" s="462"/>
      <c r="AH704" s="462"/>
      <c r="AI704" s="462"/>
      <c r="AJ704" s="462"/>
      <c r="AK704" s="462"/>
      <c r="AL704" s="462"/>
      <c r="AM704" s="462"/>
      <c r="AN704" s="462"/>
      <c r="AO704" s="462"/>
      <c r="AP704" s="462"/>
      <c r="AQ704" s="462"/>
      <c r="AR704" s="463"/>
      <c r="AS704" s="147">
        <f t="shared" ref="AS704:AS710" si="71">IF(R704&gt;0,1,0)</f>
        <v>0</v>
      </c>
      <c r="AT704" s="321"/>
      <c r="AU704" s="322"/>
    </row>
    <row r="705" spans="4:47" ht="14.1" customHeight="1" x14ac:dyDescent="0.2">
      <c r="D705" s="467"/>
      <c r="E705" s="468"/>
      <c r="F705" s="468"/>
      <c r="G705" s="468"/>
      <c r="H705" s="469"/>
      <c r="I705" s="111" t="s">
        <v>749</v>
      </c>
      <c r="J705" s="408" t="str">
        <f>CONCATENATE('2.'!$D$8,'2.'!$I$8,'2.'!$J$8,"-")</f>
        <v>HAT-14-01-0380-</v>
      </c>
      <c r="K705" s="408"/>
      <c r="L705" s="408"/>
      <c r="M705" s="408"/>
      <c r="N705" s="408"/>
      <c r="O705" s="408"/>
      <c r="P705" s="408"/>
      <c r="Q705" s="408"/>
      <c r="R705" s="428"/>
      <c r="S705" s="429"/>
      <c r="T705" s="429"/>
      <c r="U705" s="429"/>
      <c r="V705" s="429"/>
      <c r="W705" s="473"/>
      <c r="X705" s="109" t="s">
        <v>129</v>
      </c>
      <c r="Y705" s="462"/>
      <c r="Z705" s="462"/>
      <c r="AA705" s="462"/>
      <c r="AB705" s="462"/>
      <c r="AC705" s="462"/>
      <c r="AD705" s="462"/>
      <c r="AE705" s="462"/>
      <c r="AF705" s="462"/>
      <c r="AG705" s="462"/>
      <c r="AH705" s="462"/>
      <c r="AI705" s="462"/>
      <c r="AJ705" s="462"/>
      <c r="AK705" s="462"/>
      <c r="AL705" s="462"/>
      <c r="AM705" s="462"/>
      <c r="AN705" s="462"/>
      <c r="AO705" s="462"/>
      <c r="AP705" s="462"/>
      <c r="AQ705" s="462"/>
      <c r="AR705" s="463"/>
      <c r="AS705" s="147">
        <f t="shared" si="71"/>
        <v>0</v>
      </c>
      <c r="AT705" s="321"/>
      <c r="AU705" s="322"/>
    </row>
    <row r="706" spans="4:47" ht="14.1" customHeight="1" x14ac:dyDescent="0.2">
      <c r="D706" s="467"/>
      <c r="E706" s="468"/>
      <c r="F706" s="468"/>
      <c r="G706" s="468"/>
      <c r="H706" s="469"/>
      <c r="I706" s="111" t="s">
        <v>750</v>
      </c>
      <c r="J706" s="408" t="str">
        <f>CONCATENATE('2.'!$D$8,'2.'!$I$8,'2.'!$J$8,"-")</f>
        <v>HAT-14-01-0380-</v>
      </c>
      <c r="K706" s="408"/>
      <c r="L706" s="408"/>
      <c r="M706" s="408"/>
      <c r="N706" s="408"/>
      <c r="O706" s="408"/>
      <c r="P706" s="408"/>
      <c r="Q706" s="408"/>
      <c r="R706" s="428"/>
      <c r="S706" s="429"/>
      <c r="T706" s="429"/>
      <c r="U706" s="429"/>
      <c r="V706" s="429"/>
      <c r="W706" s="473"/>
      <c r="X706" s="109" t="s">
        <v>129</v>
      </c>
      <c r="Y706" s="462"/>
      <c r="Z706" s="462"/>
      <c r="AA706" s="462"/>
      <c r="AB706" s="462"/>
      <c r="AC706" s="462"/>
      <c r="AD706" s="462"/>
      <c r="AE706" s="462"/>
      <c r="AF706" s="462"/>
      <c r="AG706" s="462"/>
      <c r="AH706" s="462"/>
      <c r="AI706" s="462"/>
      <c r="AJ706" s="462"/>
      <c r="AK706" s="462"/>
      <c r="AL706" s="462"/>
      <c r="AM706" s="462"/>
      <c r="AN706" s="462"/>
      <c r="AO706" s="462"/>
      <c r="AP706" s="462"/>
      <c r="AQ706" s="462"/>
      <c r="AR706" s="463"/>
      <c r="AS706" s="147">
        <f t="shared" si="71"/>
        <v>0</v>
      </c>
      <c r="AT706" s="321"/>
      <c r="AU706" s="322"/>
    </row>
    <row r="707" spans="4:47" ht="14.1" customHeight="1" x14ac:dyDescent="0.2">
      <c r="D707" s="467"/>
      <c r="E707" s="468"/>
      <c r="F707" s="468"/>
      <c r="G707" s="468"/>
      <c r="H707" s="469"/>
      <c r="I707" s="111" t="s">
        <v>751</v>
      </c>
      <c r="J707" s="408" t="str">
        <f>CONCATENATE('2.'!$D$8,'2.'!$I$8,'2.'!$J$8,"-")</f>
        <v>HAT-14-01-0380-</v>
      </c>
      <c r="K707" s="408"/>
      <c r="L707" s="408"/>
      <c r="M707" s="408"/>
      <c r="N707" s="408"/>
      <c r="O707" s="408"/>
      <c r="P707" s="408"/>
      <c r="Q707" s="408"/>
      <c r="R707" s="428"/>
      <c r="S707" s="429"/>
      <c r="T707" s="429"/>
      <c r="U707" s="429"/>
      <c r="V707" s="429"/>
      <c r="W707" s="473"/>
      <c r="X707" s="109" t="s">
        <v>129</v>
      </c>
      <c r="Y707" s="462"/>
      <c r="Z707" s="462"/>
      <c r="AA707" s="462"/>
      <c r="AB707" s="462"/>
      <c r="AC707" s="462"/>
      <c r="AD707" s="462"/>
      <c r="AE707" s="462"/>
      <c r="AF707" s="462"/>
      <c r="AG707" s="462"/>
      <c r="AH707" s="462"/>
      <c r="AI707" s="462"/>
      <c r="AJ707" s="462"/>
      <c r="AK707" s="462"/>
      <c r="AL707" s="462"/>
      <c r="AM707" s="462"/>
      <c r="AN707" s="462"/>
      <c r="AO707" s="462"/>
      <c r="AP707" s="462"/>
      <c r="AQ707" s="462"/>
      <c r="AR707" s="463"/>
      <c r="AS707" s="147">
        <f t="shared" si="71"/>
        <v>0</v>
      </c>
      <c r="AT707" s="321"/>
      <c r="AU707" s="322"/>
    </row>
    <row r="708" spans="4:47" ht="14.1" customHeight="1" x14ac:dyDescent="0.2">
      <c r="D708" s="467"/>
      <c r="E708" s="468"/>
      <c r="F708" s="468"/>
      <c r="G708" s="468"/>
      <c r="H708" s="469"/>
      <c r="I708" s="111" t="s">
        <v>752</v>
      </c>
      <c r="J708" s="408" t="str">
        <f>CONCATENATE('2.'!$D$8,'2.'!$I$8,'2.'!$J$8,"-")</f>
        <v>HAT-14-01-0380-</v>
      </c>
      <c r="K708" s="408"/>
      <c r="L708" s="408"/>
      <c r="M708" s="408"/>
      <c r="N708" s="408"/>
      <c r="O708" s="408"/>
      <c r="P708" s="408"/>
      <c r="Q708" s="408"/>
      <c r="R708" s="428"/>
      <c r="S708" s="429"/>
      <c r="T708" s="429"/>
      <c r="U708" s="429"/>
      <c r="V708" s="429"/>
      <c r="W708" s="473"/>
      <c r="X708" s="109" t="s">
        <v>129</v>
      </c>
      <c r="Y708" s="462"/>
      <c r="Z708" s="462"/>
      <c r="AA708" s="462"/>
      <c r="AB708" s="462"/>
      <c r="AC708" s="462"/>
      <c r="AD708" s="462"/>
      <c r="AE708" s="462"/>
      <c r="AF708" s="462"/>
      <c r="AG708" s="462"/>
      <c r="AH708" s="462"/>
      <c r="AI708" s="462"/>
      <c r="AJ708" s="462"/>
      <c r="AK708" s="462"/>
      <c r="AL708" s="462"/>
      <c r="AM708" s="462"/>
      <c r="AN708" s="462"/>
      <c r="AO708" s="462"/>
      <c r="AP708" s="462"/>
      <c r="AQ708" s="462"/>
      <c r="AR708" s="463"/>
      <c r="AS708" s="147">
        <f t="shared" si="71"/>
        <v>0</v>
      </c>
      <c r="AT708" s="321"/>
      <c r="AU708" s="322"/>
    </row>
    <row r="709" spans="4:47" ht="14.1" customHeight="1" x14ac:dyDescent="0.2">
      <c r="D709" s="467"/>
      <c r="E709" s="468"/>
      <c r="F709" s="468"/>
      <c r="G709" s="468"/>
      <c r="H709" s="469"/>
      <c r="I709" s="111" t="s">
        <v>753</v>
      </c>
      <c r="J709" s="408" t="str">
        <f>CONCATENATE('2.'!$D$8,'2.'!$I$8,'2.'!$J$8,"-")</f>
        <v>HAT-14-01-0380-</v>
      </c>
      <c r="K709" s="408"/>
      <c r="L709" s="408"/>
      <c r="M709" s="408"/>
      <c r="N709" s="408"/>
      <c r="O709" s="408"/>
      <c r="P709" s="408"/>
      <c r="Q709" s="408"/>
      <c r="R709" s="428"/>
      <c r="S709" s="429"/>
      <c r="T709" s="429"/>
      <c r="U709" s="429"/>
      <c r="V709" s="429"/>
      <c r="W709" s="473"/>
      <c r="X709" s="109" t="s">
        <v>129</v>
      </c>
      <c r="Y709" s="462"/>
      <c r="Z709" s="462"/>
      <c r="AA709" s="462"/>
      <c r="AB709" s="462"/>
      <c r="AC709" s="462"/>
      <c r="AD709" s="462"/>
      <c r="AE709" s="462"/>
      <c r="AF709" s="462"/>
      <c r="AG709" s="462"/>
      <c r="AH709" s="462"/>
      <c r="AI709" s="462"/>
      <c r="AJ709" s="462"/>
      <c r="AK709" s="462"/>
      <c r="AL709" s="462"/>
      <c r="AM709" s="462"/>
      <c r="AN709" s="462"/>
      <c r="AO709" s="462"/>
      <c r="AP709" s="462"/>
      <c r="AQ709" s="462"/>
      <c r="AR709" s="463"/>
      <c r="AS709" s="147">
        <f t="shared" si="71"/>
        <v>0</v>
      </c>
      <c r="AT709" s="321"/>
      <c r="AU709" s="322"/>
    </row>
    <row r="710" spans="4:47" ht="14.1" customHeight="1" x14ac:dyDescent="0.2">
      <c r="D710" s="467"/>
      <c r="E710" s="468"/>
      <c r="F710" s="468"/>
      <c r="G710" s="468"/>
      <c r="H710" s="469"/>
      <c r="I710" s="111" t="s">
        <v>754</v>
      </c>
      <c r="J710" s="408" t="str">
        <f>CONCATENATE('2.'!$D$8,'2.'!$I$8,'2.'!$J$8,"-")</f>
        <v>HAT-14-01-0380-</v>
      </c>
      <c r="K710" s="408"/>
      <c r="L710" s="408"/>
      <c r="M710" s="408"/>
      <c r="N710" s="408"/>
      <c r="O710" s="408"/>
      <c r="P710" s="408"/>
      <c r="Q710" s="408"/>
      <c r="R710" s="428"/>
      <c r="S710" s="429"/>
      <c r="T710" s="429"/>
      <c r="U710" s="429"/>
      <c r="V710" s="429"/>
      <c r="W710" s="473"/>
      <c r="X710" s="109" t="s">
        <v>129</v>
      </c>
      <c r="Y710" s="462"/>
      <c r="Z710" s="462"/>
      <c r="AA710" s="462"/>
      <c r="AB710" s="462"/>
      <c r="AC710" s="462"/>
      <c r="AD710" s="462"/>
      <c r="AE710" s="462"/>
      <c r="AF710" s="462"/>
      <c r="AG710" s="462"/>
      <c r="AH710" s="462"/>
      <c r="AI710" s="462"/>
      <c r="AJ710" s="462"/>
      <c r="AK710" s="462"/>
      <c r="AL710" s="462"/>
      <c r="AM710" s="462"/>
      <c r="AN710" s="462"/>
      <c r="AO710" s="462"/>
      <c r="AP710" s="462"/>
      <c r="AQ710" s="462"/>
      <c r="AR710" s="463"/>
      <c r="AS710" s="147">
        <f t="shared" si="71"/>
        <v>0</v>
      </c>
      <c r="AT710" s="321"/>
      <c r="AU710" s="322"/>
    </row>
    <row r="711" spans="4:47" ht="27.95" customHeight="1" x14ac:dyDescent="0.2">
      <c r="D711" s="467"/>
      <c r="E711" s="468"/>
      <c r="F711" s="468"/>
      <c r="G711" s="468"/>
      <c r="H711" s="469"/>
      <c r="I711" s="483" t="s">
        <v>271</v>
      </c>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5"/>
      <c r="AS711" s="187">
        <f>SUM(AS704:AS710)</f>
        <v>0</v>
      </c>
      <c r="AT711" s="319"/>
      <c r="AU711" s="319"/>
    </row>
    <row r="712" spans="4:47" ht="14.1" customHeight="1" x14ac:dyDescent="0.2">
      <c r="D712" s="470"/>
      <c r="E712" s="471"/>
      <c r="F712" s="471"/>
      <c r="G712" s="471"/>
      <c r="H712" s="472"/>
      <c r="I712" s="426"/>
      <c r="J712" s="426"/>
      <c r="K712" s="426"/>
      <c r="L712" s="426"/>
      <c r="M712" s="426"/>
      <c r="N712" s="426"/>
      <c r="O712" s="426"/>
      <c r="P712" s="426"/>
      <c r="Q712" s="426"/>
      <c r="R712" s="426"/>
      <c r="S712" s="426"/>
      <c r="T712" s="426"/>
      <c r="U712" s="426"/>
      <c r="V712" s="426"/>
      <c r="W712" s="426"/>
      <c r="X712" s="426"/>
      <c r="Y712" s="426"/>
      <c r="Z712" s="426"/>
      <c r="AA712" s="426"/>
      <c r="AB712" s="426"/>
      <c r="AC712" s="426"/>
      <c r="AD712" s="426"/>
      <c r="AE712" s="426"/>
      <c r="AF712" s="426"/>
      <c r="AG712" s="426"/>
      <c r="AH712" s="426"/>
      <c r="AI712" s="426"/>
      <c r="AJ712" s="426"/>
      <c r="AK712" s="426"/>
      <c r="AL712" s="426"/>
      <c r="AM712" s="426"/>
      <c r="AN712" s="426"/>
      <c r="AO712" s="426"/>
      <c r="AP712" s="426"/>
      <c r="AQ712" s="426"/>
      <c r="AR712" s="426"/>
      <c r="AS712" s="337"/>
      <c r="AT712" s="337"/>
      <c r="AU712" s="337"/>
    </row>
    <row r="713" spans="4:47" ht="27.95" customHeight="1" x14ac:dyDescent="0.2">
      <c r="D713" s="511" t="s">
        <v>801</v>
      </c>
      <c r="E713" s="511"/>
      <c r="F713" s="511"/>
      <c r="G713" s="511"/>
      <c r="H713" s="511"/>
      <c r="I713" s="511"/>
      <c r="J713" s="511"/>
      <c r="K713" s="511"/>
      <c r="L713" s="511"/>
      <c r="M713" s="511"/>
      <c r="N713" s="511"/>
      <c r="O713" s="511"/>
      <c r="P713" s="511"/>
      <c r="Q713" s="511"/>
      <c r="R713" s="511"/>
      <c r="S713" s="511"/>
      <c r="T713" s="511"/>
      <c r="U713" s="511"/>
      <c r="V713" s="511"/>
      <c r="W713" s="511"/>
      <c r="X713" s="511"/>
      <c r="Y713" s="511"/>
      <c r="Z713" s="511"/>
      <c r="AA713" s="511"/>
      <c r="AB713" s="511"/>
      <c r="AC713" s="511"/>
      <c r="AD713" s="511"/>
      <c r="AE713" s="511"/>
      <c r="AF713" s="511"/>
      <c r="AG713" s="511"/>
      <c r="AH713" s="511"/>
      <c r="AI713" s="511"/>
      <c r="AJ713" s="511"/>
      <c r="AK713" s="511"/>
      <c r="AL713" s="511"/>
      <c r="AM713" s="511"/>
      <c r="AN713" s="511"/>
      <c r="AO713" s="511"/>
      <c r="AP713" s="511"/>
      <c r="AQ713" s="511"/>
      <c r="AR713" s="511"/>
      <c r="AS713" s="319"/>
      <c r="AT713" s="319"/>
      <c r="AU713" s="319"/>
    </row>
    <row r="714" spans="4:47" ht="14.1" customHeight="1" x14ac:dyDescent="0.2">
      <c r="D714" s="438" t="s">
        <v>76</v>
      </c>
      <c r="E714" s="439"/>
      <c r="F714" s="439"/>
      <c r="G714" s="439"/>
      <c r="H714" s="440"/>
      <c r="I714" s="487" t="s">
        <v>791</v>
      </c>
      <c r="J714" s="488"/>
      <c r="K714" s="488"/>
      <c r="L714" s="488"/>
      <c r="M714" s="488"/>
      <c r="N714" s="488"/>
      <c r="O714" s="488"/>
      <c r="P714" s="488"/>
      <c r="Q714" s="488"/>
      <c r="R714" s="488"/>
      <c r="S714" s="488"/>
      <c r="T714" s="488"/>
      <c r="U714" s="488"/>
      <c r="V714" s="488"/>
      <c r="W714" s="488"/>
      <c r="X714" s="488"/>
      <c r="Y714" s="488"/>
      <c r="Z714" s="488"/>
      <c r="AA714" s="488"/>
      <c r="AB714" s="488"/>
      <c r="AC714" s="488"/>
      <c r="AD714" s="488"/>
      <c r="AE714" s="488"/>
      <c r="AF714" s="488"/>
      <c r="AG714" s="488"/>
      <c r="AH714" s="488"/>
      <c r="AI714" s="488"/>
      <c r="AJ714" s="488"/>
      <c r="AK714" s="488"/>
      <c r="AL714" s="488"/>
      <c r="AM714" s="488"/>
      <c r="AN714" s="488"/>
      <c r="AO714" s="488"/>
      <c r="AP714" s="488"/>
      <c r="AQ714" s="488"/>
      <c r="AR714" s="489"/>
      <c r="AS714" s="154"/>
      <c r="AT714" s="154"/>
      <c r="AU714" s="154"/>
    </row>
    <row r="715" spans="4:47" ht="14.1" customHeight="1" x14ac:dyDescent="0.2">
      <c r="D715" s="502" t="str">
        <f>IF(D22&lt;9,"-",D631+1)</f>
        <v>-</v>
      </c>
      <c r="E715" s="503"/>
      <c r="F715" s="503"/>
      <c r="G715" s="503"/>
      <c r="H715" s="504"/>
      <c r="I715" s="442"/>
      <c r="J715" s="443"/>
      <c r="K715" s="443"/>
      <c r="L715" s="443"/>
      <c r="M715" s="443"/>
      <c r="N715" s="443"/>
      <c r="O715" s="443"/>
      <c r="P715" s="443"/>
      <c r="Q715" s="443"/>
      <c r="R715" s="443"/>
      <c r="S715" s="443"/>
      <c r="T715" s="443"/>
      <c r="U715" s="443"/>
      <c r="V715" s="443"/>
      <c r="W715" s="443"/>
      <c r="X715" s="443"/>
      <c r="Y715" s="443"/>
      <c r="Z715" s="443"/>
      <c r="AA715" s="443"/>
      <c r="AB715" s="443"/>
      <c r="AC715" s="443"/>
      <c r="AD715" s="443"/>
      <c r="AE715" s="443"/>
      <c r="AF715" s="443"/>
      <c r="AG715" s="443"/>
      <c r="AH715" s="443"/>
      <c r="AI715" s="443"/>
      <c r="AJ715" s="443"/>
      <c r="AK715" s="443"/>
      <c r="AL715" s="443"/>
      <c r="AM715" s="443"/>
      <c r="AN715" s="443"/>
      <c r="AO715" s="443"/>
      <c r="AP715" s="443"/>
      <c r="AQ715" s="443"/>
      <c r="AR715" s="444"/>
      <c r="AS715" s="337"/>
      <c r="AT715" s="337"/>
      <c r="AU715" s="337"/>
    </row>
    <row r="716" spans="4:47" ht="14.1" customHeight="1" x14ac:dyDescent="0.2">
      <c r="D716" s="505"/>
      <c r="E716" s="506"/>
      <c r="F716" s="506"/>
      <c r="G716" s="506"/>
      <c r="H716" s="507"/>
      <c r="I716" s="483" t="s">
        <v>792</v>
      </c>
      <c r="J716" s="484"/>
      <c r="K716" s="484"/>
      <c r="L716" s="484"/>
      <c r="M716" s="484"/>
      <c r="N716" s="484"/>
      <c r="O716" s="484"/>
      <c r="P716" s="484"/>
      <c r="Q716" s="484"/>
      <c r="R716" s="484"/>
      <c r="S716" s="484"/>
      <c r="T716" s="484"/>
      <c r="U716" s="484"/>
      <c r="V716" s="484"/>
      <c r="W716" s="484"/>
      <c r="X716" s="484"/>
      <c r="Y716" s="484"/>
      <c r="Z716" s="484"/>
      <c r="AA716" s="484"/>
      <c r="AB716" s="484"/>
      <c r="AC716" s="484"/>
      <c r="AD716" s="484"/>
      <c r="AE716" s="484"/>
      <c r="AF716" s="484"/>
      <c r="AG716" s="484"/>
      <c r="AH716" s="484"/>
      <c r="AI716" s="484"/>
      <c r="AJ716" s="484"/>
      <c r="AK716" s="484"/>
      <c r="AL716" s="484"/>
      <c r="AM716" s="484"/>
      <c r="AN716" s="484"/>
      <c r="AO716" s="484"/>
      <c r="AP716" s="484"/>
      <c r="AQ716" s="484"/>
      <c r="AR716" s="485"/>
      <c r="AS716" s="154"/>
      <c r="AT716" s="154"/>
      <c r="AU716" s="154"/>
    </row>
    <row r="717" spans="4:47" ht="14.1" customHeight="1" x14ac:dyDescent="0.2">
      <c r="D717" s="508"/>
      <c r="E717" s="509"/>
      <c r="F717" s="509"/>
      <c r="G717" s="509"/>
      <c r="H717" s="510"/>
      <c r="I717" s="442"/>
      <c r="J717" s="443"/>
      <c r="K717" s="443"/>
      <c r="L717" s="443"/>
      <c r="M717" s="443"/>
      <c r="N717" s="443"/>
      <c r="O717" s="443"/>
      <c r="P717" s="443"/>
      <c r="Q717" s="443"/>
      <c r="R717" s="443"/>
      <c r="S717" s="443"/>
      <c r="T717" s="443"/>
      <c r="U717" s="443"/>
      <c r="V717" s="443"/>
      <c r="W717" s="443"/>
      <c r="X717" s="443"/>
      <c r="Y717" s="443"/>
      <c r="Z717" s="443"/>
      <c r="AA717" s="443"/>
      <c r="AB717" s="443"/>
      <c r="AC717" s="443"/>
      <c r="AD717" s="443"/>
      <c r="AE717" s="443"/>
      <c r="AF717" s="443"/>
      <c r="AG717" s="443"/>
      <c r="AH717" s="443"/>
      <c r="AI717" s="443"/>
      <c r="AJ717" s="443"/>
      <c r="AK717" s="443"/>
      <c r="AL717" s="443"/>
      <c r="AM717" s="443"/>
      <c r="AN717" s="443"/>
      <c r="AO717" s="443"/>
      <c r="AP717" s="443"/>
      <c r="AQ717" s="443"/>
      <c r="AR717" s="444"/>
      <c r="AS717" s="337"/>
      <c r="AT717" s="337"/>
      <c r="AU717" s="337"/>
    </row>
    <row r="718" spans="4:47" ht="27.95" customHeight="1" x14ac:dyDescent="0.2">
      <c r="D718" s="464" t="s">
        <v>73</v>
      </c>
      <c r="E718" s="465"/>
      <c r="F718" s="465"/>
      <c r="G718" s="465"/>
      <c r="H718" s="466"/>
      <c r="I718" s="483" t="s">
        <v>16</v>
      </c>
      <c r="J718" s="512"/>
      <c r="K718" s="512"/>
      <c r="L718" s="512"/>
      <c r="M718" s="512"/>
      <c r="N718" s="512"/>
      <c r="O718" s="512"/>
      <c r="P718" s="512"/>
      <c r="Q718" s="512"/>
      <c r="R718" s="512"/>
      <c r="S718" s="512"/>
      <c r="T718" s="512"/>
      <c r="U718" s="512"/>
      <c r="V718" s="512"/>
      <c r="W718" s="512"/>
      <c r="X718" s="512"/>
      <c r="Y718" s="512"/>
      <c r="Z718" s="512"/>
      <c r="AA718" s="512"/>
      <c r="AB718" s="512"/>
      <c r="AC718" s="512"/>
      <c r="AD718" s="512"/>
      <c r="AE718" s="512"/>
      <c r="AF718" s="512"/>
      <c r="AG718" s="512"/>
      <c r="AH718" s="512"/>
      <c r="AI718" s="512"/>
      <c r="AJ718" s="512"/>
      <c r="AK718" s="512"/>
      <c r="AL718" s="512"/>
      <c r="AM718" s="512"/>
      <c r="AN718" s="512"/>
      <c r="AO718" s="512"/>
      <c r="AP718" s="512"/>
      <c r="AQ718" s="512"/>
      <c r="AR718" s="513"/>
      <c r="AS718" s="303" t="s">
        <v>815</v>
      </c>
      <c r="AT718" s="303" t="s">
        <v>248</v>
      </c>
      <c r="AU718" s="154"/>
    </row>
    <row r="719" spans="4:47" ht="14.1" customHeight="1" x14ac:dyDescent="0.2">
      <c r="D719" s="467"/>
      <c r="E719" s="468"/>
      <c r="F719" s="468"/>
      <c r="G719" s="468"/>
      <c r="H719" s="469"/>
      <c r="I719" s="490"/>
      <c r="J719" s="491"/>
      <c r="K719" s="491"/>
      <c r="L719" s="491"/>
      <c r="M719" s="491"/>
      <c r="N719" s="491"/>
      <c r="O719" s="491"/>
      <c r="P719" s="491"/>
      <c r="Q719" s="491"/>
      <c r="R719" s="491"/>
      <c r="S719" s="491"/>
      <c r="T719" s="491"/>
      <c r="U719" s="491"/>
      <c r="V719" s="491"/>
      <c r="W719" s="491"/>
      <c r="X719" s="491"/>
      <c r="Y719" s="491"/>
      <c r="Z719" s="491"/>
      <c r="AA719" s="491"/>
      <c r="AB719" s="491"/>
      <c r="AC719" s="491"/>
      <c r="AD719" s="491"/>
      <c r="AE719" s="491"/>
      <c r="AF719" s="491"/>
      <c r="AG719" s="491"/>
      <c r="AH719" s="491"/>
      <c r="AI719" s="491"/>
      <c r="AJ719" s="491"/>
      <c r="AK719" s="491"/>
      <c r="AL719" s="491"/>
      <c r="AM719" s="491"/>
      <c r="AN719" s="491"/>
      <c r="AO719" s="491"/>
      <c r="AP719" s="491"/>
      <c r="AQ719" s="491"/>
      <c r="AR719" s="492"/>
      <c r="AS719" s="518"/>
      <c r="AT719" s="515"/>
      <c r="AU719" s="311"/>
    </row>
    <row r="720" spans="4:47" ht="14.1" customHeight="1" x14ac:dyDescent="0.2">
      <c r="D720" s="467"/>
      <c r="E720" s="468"/>
      <c r="F720" s="468"/>
      <c r="G720" s="468"/>
      <c r="H720" s="469"/>
      <c r="I720" s="493"/>
      <c r="J720" s="494"/>
      <c r="K720" s="494"/>
      <c r="L720" s="494"/>
      <c r="M720" s="494"/>
      <c r="N720" s="494"/>
      <c r="O720" s="494"/>
      <c r="P720" s="494"/>
      <c r="Q720" s="494"/>
      <c r="R720" s="494"/>
      <c r="S720" s="494"/>
      <c r="T720" s="494"/>
      <c r="U720" s="494"/>
      <c r="V720" s="494"/>
      <c r="W720" s="494"/>
      <c r="X720" s="494"/>
      <c r="Y720" s="494"/>
      <c r="Z720" s="494"/>
      <c r="AA720" s="494"/>
      <c r="AB720" s="494"/>
      <c r="AC720" s="494"/>
      <c r="AD720" s="494"/>
      <c r="AE720" s="494"/>
      <c r="AF720" s="494"/>
      <c r="AG720" s="494"/>
      <c r="AH720" s="494"/>
      <c r="AI720" s="494"/>
      <c r="AJ720" s="494"/>
      <c r="AK720" s="494"/>
      <c r="AL720" s="494"/>
      <c r="AM720" s="494"/>
      <c r="AN720" s="494"/>
      <c r="AO720" s="494"/>
      <c r="AP720" s="494"/>
      <c r="AQ720" s="494"/>
      <c r="AR720" s="495"/>
      <c r="AS720" s="518"/>
      <c r="AT720" s="516"/>
      <c r="AU720" s="311"/>
    </row>
    <row r="721" spans="4:52" ht="14.1" customHeight="1" x14ac:dyDescent="0.2">
      <c r="D721" s="467"/>
      <c r="E721" s="468"/>
      <c r="F721" s="468"/>
      <c r="G721" s="468"/>
      <c r="H721" s="469"/>
      <c r="I721" s="493"/>
      <c r="J721" s="494"/>
      <c r="K721" s="494"/>
      <c r="L721" s="494"/>
      <c r="M721" s="494"/>
      <c r="N721" s="494"/>
      <c r="O721" s="494"/>
      <c r="P721" s="494"/>
      <c r="Q721" s="494"/>
      <c r="R721" s="494"/>
      <c r="S721" s="494"/>
      <c r="T721" s="494"/>
      <c r="U721" s="494"/>
      <c r="V721" s="494"/>
      <c r="W721" s="494"/>
      <c r="X721" s="494"/>
      <c r="Y721" s="494"/>
      <c r="Z721" s="494"/>
      <c r="AA721" s="494"/>
      <c r="AB721" s="494"/>
      <c r="AC721" s="494"/>
      <c r="AD721" s="494"/>
      <c r="AE721" s="494"/>
      <c r="AF721" s="494"/>
      <c r="AG721" s="494"/>
      <c r="AH721" s="494"/>
      <c r="AI721" s="494"/>
      <c r="AJ721" s="494"/>
      <c r="AK721" s="494"/>
      <c r="AL721" s="494"/>
      <c r="AM721" s="494"/>
      <c r="AN721" s="494"/>
      <c r="AO721" s="494"/>
      <c r="AP721" s="494"/>
      <c r="AQ721" s="494"/>
      <c r="AR721" s="495"/>
      <c r="AS721" s="518"/>
      <c r="AT721" s="516"/>
      <c r="AU721" s="311"/>
    </row>
    <row r="722" spans="4:52" ht="14.1" customHeight="1" x14ac:dyDescent="0.2">
      <c r="D722" s="467"/>
      <c r="E722" s="468"/>
      <c r="F722" s="468"/>
      <c r="G722" s="468"/>
      <c r="H722" s="469"/>
      <c r="I722" s="493"/>
      <c r="J722" s="494"/>
      <c r="K722" s="494"/>
      <c r="L722" s="494"/>
      <c r="M722" s="494"/>
      <c r="N722" s="494"/>
      <c r="O722" s="494"/>
      <c r="P722" s="494"/>
      <c r="Q722" s="494"/>
      <c r="R722" s="494"/>
      <c r="S722" s="494"/>
      <c r="T722" s="494"/>
      <c r="U722" s="494"/>
      <c r="V722" s="494"/>
      <c r="W722" s="494"/>
      <c r="X722" s="494"/>
      <c r="Y722" s="494"/>
      <c r="Z722" s="494"/>
      <c r="AA722" s="494"/>
      <c r="AB722" s="494"/>
      <c r="AC722" s="494"/>
      <c r="AD722" s="494"/>
      <c r="AE722" s="494"/>
      <c r="AF722" s="494"/>
      <c r="AG722" s="494"/>
      <c r="AH722" s="494"/>
      <c r="AI722" s="494"/>
      <c r="AJ722" s="494"/>
      <c r="AK722" s="494"/>
      <c r="AL722" s="494"/>
      <c r="AM722" s="494"/>
      <c r="AN722" s="494"/>
      <c r="AO722" s="494"/>
      <c r="AP722" s="494"/>
      <c r="AQ722" s="494"/>
      <c r="AR722" s="495"/>
      <c r="AS722" s="518"/>
      <c r="AT722" s="516"/>
      <c r="AU722" s="311"/>
    </row>
    <row r="723" spans="4:52" ht="14.1" customHeight="1" x14ac:dyDescent="0.2">
      <c r="D723" s="467"/>
      <c r="E723" s="468"/>
      <c r="F723" s="468"/>
      <c r="G723" s="468"/>
      <c r="H723" s="469"/>
      <c r="I723" s="493"/>
      <c r="J723" s="494"/>
      <c r="K723" s="494"/>
      <c r="L723" s="494"/>
      <c r="M723" s="494"/>
      <c r="N723" s="494"/>
      <c r="O723" s="494"/>
      <c r="P723" s="494"/>
      <c r="Q723" s="494"/>
      <c r="R723" s="494"/>
      <c r="S723" s="494"/>
      <c r="T723" s="494"/>
      <c r="U723" s="494"/>
      <c r="V723" s="494"/>
      <c r="W723" s="494"/>
      <c r="X723" s="494"/>
      <c r="Y723" s="494"/>
      <c r="Z723" s="494"/>
      <c r="AA723" s="494"/>
      <c r="AB723" s="494"/>
      <c r="AC723" s="494"/>
      <c r="AD723" s="494"/>
      <c r="AE723" s="494"/>
      <c r="AF723" s="494"/>
      <c r="AG723" s="494"/>
      <c r="AH723" s="494"/>
      <c r="AI723" s="494"/>
      <c r="AJ723" s="494"/>
      <c r="AK723" s="494"/>
      <c r="AL723" s="494"/>
      <c r="AM723" s="494"/>
      <c r="AN723" s="494"/>
      <c r="AO723" s="494"/>
      <c r="AP723" s="494"/>
      <c r="AQ723" s="494"/>
      <c r="AR723" s="495"/>
      <c r="AS723" s="518"/>
      <c r="AT723" s="516"/>
      <c r="AU723" s="311"/>
    </row>
    <row r="724" spans="4:52" ht="14.1" customHeight="1" x14ac:dyDescent="0.2">
      <c r="D724" s="467"/>
      <c r="E724" s="468"/>
      <c r="F724" s="468"/>
      <c r="G724" s="468"/>
      <c r="H724" s="469"/>
      <c r="I724" s="493"/>
      <c r="J724" s="494"/>
      <c r="K724" s="494"/>
      <c r="L724" s="494"/>
      <c r="M724" s="494"/>
      <c r="N724" s="494"/>
      <c r="O724" s="494"/>
      <c r="P724" s="494"/>
      <c r="Q724" s="494"/>
      <c r="R724" s="494"/>
      <c r="S724" s="494"/>
      <c r="T724" s="494"/>
      <c r="U724" s="494"/>
      <c r="V724" s="494"/>
      <c r="W724" s="494"/>
      <c r="X724" s="494"/>
      <c r="Y724" s="494"/>
      <c r="Z724" s="494"/>
      <c r="AA724" s="494"/>
      <c r="AB724" s="494"/>
      <c r="AC724" s="494"/>
      <c r="AD724" s="494"/>
      <c r="AE724" s="494"/>
      <c r="AF724" s="494"/>
      <c r="AG724" s="494"/>
      <c r="AH724" s="494"/>
      <c r="AI724" s="494"/>
      <c r="AJ724" s="494"/>
      <c r="AK724" s="494"/>
      <c r="AL724" s="494"/>
      <c r="AM724" s="494"/>
      <c r="AN724" s="494"/>
      <c r="AO724" s="494"/>
      <c r="AP724" s="494"/>
      <c r="AQ724" s="494"/>
      <c r="AR724" s="495"/>
      <c r="AS724" s="518"/>
      <c r="AT724" s="516"/>
      <c r="AU724" s="311"/>
    </row>
    <row r="725" spans="4:52" ht="14.1" customHeight="1" x14ac:dyDescent="0.2">
      <c r="D725" s="467"/>
      <c r="E725" s="468"/>
      <c r="F725" s="468"/>
      <c r="G725" s="468"/>
      <c r="H725" s="469"/>
      <c r="I725" s="496"/>
      <c r="J725" s="497"/>
      <c r="K725" s="497"/>
      <c r="L725" s="497"/>
      <c r="M725" s="497"/>
      <c r="N725" s="497"/>
      <c r="O725" s="497"/>
      <c r="P725" s="497"/>
      <c r="Q725" s="497"/>
      <c r="R725" s="497"/>
      <c r="S725" s="497"/>
      <c r="T725" s="497"/>
      <c r="U725" s="497"/>
      <c r="V725" s="497"/>
      <c r="W725" s="497"/>
      <c r="X725" s="497"/>
      <c r="Y725" s="497"/>
      <c r="Z725" s="497"/>
      <c r="AA725" s="497"/>
      <c r="AB725" s="497"/>
      <c r="AC725" s="497"/>
      <c r="AD725" s="497"/>
      <c r="AE725" s="497"/>
      <c r="AF725" s="497"/>
      <c r="AG725" s="497"/>
      <c r="AH725" s="497"/>
      <c r="AI725" s="497"/>
      <c r="AJ725" s="497"/>
      <c r="AK725" s="497"/>
      <c r="AL725" s="497"/>
      <c r="AM725" s="497"/>
      <c r="AN725" s="497"/>
      <c r="AO725" s="497"/>
      <c r="AP725" s="497"/>
      <c r="AQ725" s="497"/>
      <c r="AR725" s="498"/>
      <c r="AS725" s="518"/>
      <c r="AT725" s="517"/>
      <c r="AU725" s="311"/>
      <c r="AV725" s="140">
        <f>LEN(I719)</f>
        <v>0</v>
      </c>
      <c r="AW725" s="140" t="s">
        <v>64</v>
      </c>
      <c r="AX725" s="141">
        <v>700</v>
      </c>
      <c r="AY725" s="140" t="s">
        <v>63</v>
      </c>
      <c r="AZ725" s="3" t="str">
        <f>IF(AV725&gt;AX725,"FIGYELEM! Tartsa be a megjelölt karakterszámot!","-")</f>
        <v>-</v>
      </c>
    </row>
    <row r="726" spans="4:52" ht="26.1" customHeight="1" x14ac:dyDescent="0.2">
      <c r="D726" s="467"/>
      <c r="E726" s="468"/>
      <c r="F726" s="468"/>
      <c r="G726" s="468"/>
      <c r="H726" s="469"/>
      <c r="I726" s="486" t="s">
        <v>8</v>
      </c>
      <c r="J726" s="499"/>
      <c r="K726" s="499"/>
      <c r="L726" s="499"/>
      <c r="M726" s="499"/>
      <c r="N726" s="499"/>
      <c r="O726" s="499"/>
      <c r="P726" s="499"/>
      <c r="Q726" s="499"/>
      <c r="R726" s="499"/>
      <c r="S726" s="499"/>
      <c r="T726" s="499"/>
      <c r="U726" s="499"/>
      <c r="V726" s="499"/>
      <c r="W726" s="499"/>
      <c r="X726" s="499"/>
      <c r="Y726" s="443"/>
      <c r="Z726" s="500"/>
      <c r="AA726" s="500"/>
      <c r="AB726" s="500"/>
      <c r="AC726" s="500"/>
      <c r="AD726" s="500"/>
      <c r="AE726" s="500"/>
      <c r="AF726" s="500"/>
      <c r="AG726" s="500"/>
      <c r="AH726" s="500"/>
      <c r="AI726" s="500"/>
      <c r="AJ726" s="500"/>
      <c r="AK726" s="500"/>
      <c r="AL726" s="500"/>
      <c r="AM726" s="500"/>
      <c r="AN726" s="500"/>
      <c r="AO726" s="500"/>
      <c r="AP726" s="500"/>
      <c r="AQ726" s="500"/>
      <c r="AR726" s="501"/>
      <c r="AS726" s="147">
        <f t="shared" ref="AS726:AS731" si="72">IF(Y726=BM54,1,0)</f>
        <v>0</v>
      </c>
      <c r="AT726" s="143"/>
      <c r="AU726" s="322"/>
      <c r="AZ726" s="3" t="str">
        <f t="shared" ref="AZ726:AZ731" si="73">IF(Y726=BM54,"FIGYELEM! Fejtse ki A részt vevő diákok tevékenységének bemutatása c. mezőben és csatoljon fényképet a tevékenységről!","-")</f>
        <v>-</v>
      </c>
    </row>
    <row r="727" spans="4:52" ht="26.1" customHeight="1" x14ac:dyDescent="0.2">
      <c r="D727" s="467"/>
      <c r="E727" s="468"/>
      <c r="F727" s="468"/>
      <c r="G727" s="468"/>
      <c r="H727" s="469"/>
      <c r="I727" s="486" t="s">
        <v>9</v>
      </c>
      <c r="J727" s="486"/>
      <c r="K727" s="486"/>
      <c r="L727" s="486"/>
      <c r="M727" s="486"/>
      <c r="N727" s="486"/>
      <c r="O727" s="486"/>
      <c r="P727" s="486"/>
      <c r="Q727" s="486"/>
      <c r="R727" s="486"/>
      <c r="S727" s="486"/>
      <c r="T727" s="486"/>
      <c r="U727" s="486"/>
      <c r="V727" s="486"/>
      <c r="W727" s="486"/>
      <c r="X727" s="486"/>
      <c r="Y727" s="442"/>
      <c r="Z727" s="443"/>
      <c r="AA727" s="443"/>
      <c r="AB727" s="443"/>
      <c r="AC727" s="443"/>
      <c r="AD727" s="443"/>
      <c r="AE727" s="443"/>
      <c r="AF727" s="443"/>
      <c r="AG727" s="443"/>
      <c r="AH727" s="443"/>
      <c r="AI727" s="443"/>
      <c r="AJ727" s="443"/>
      <c r="AK727" s="443"/>
      <c r="AL727" s="443"/>
      <c r="AM727" s="443"/>
      <c r="AN727" s="443"/>
      <c r="AO727" s="443"/>
      <c r="AP727" s="443"/>
      <c r="AQ727" s="443"/>
      <c r="AR727" s="444"/>
      <c r="AS727" s="147">
        <f t="shared" si="72"/>
        <v>0</v>
      </c>
      <c r="AT727" s="143"/>
      <c r="AU727" s="322"/>
      <c r="AZ727" s="3" t="str">
        <f t="shared" si="73"/>
        <v>-</v>
      </c>
    </row>
    <row r="728" spans="4:52" ht="26.1" customHeight="1" x14ac:dyDescent="0.2">
      <c r="D728" s="467"/>
      <c r="E728" s="468"/>
      <c r="F728" s="468"/>
      <c r="G728" s="468"/>
      <c r="H728" s="469"/>
      <c r="I728" s="486" t="s">
        <v>10</v>
      </c>
      <c r="J728" s="486"/>
      <c r="K728" s="486"/>
      <c r="L728" s="486"/>
      <c r="M728" s="486"/>
      <c r="N728" s="486"/>
      <c r="O728" s="486"/>
      <c r="P728" s="486"/>
      <c r="Q728" s="486"/>
      <c r="R728" s="486"/>
      <c r="S728" s="486"/>
      <c r="T728" s="486"/>
      <c r="U728" s="486"/>
      <c r="V728" s="486"/>
      <c r="W728" s="486"/>
      <c r="X728" s="486"/>
      <c r="Y728" s="442"/>
      <c r="Z728" s="443"/>
      <c r="AA728" s="443"/>
      <c r="AB728" s="443"/>
      <c r="AC728" s="443"/>
      <c r="AD728" s="443"/>
      <c r="AE728" s="443"/>
      <c r="AF728" s="443"/>
      <c r="AG728" s="443"/>
      <c r="AH728" s="443"/>
      <c r="AI728" s="443"/>
      <c r="AJ728" s="443"/>
      <c r="AK728" s="443"/>
      <c r="AL728" s="443"/>
      <c r="AM728" s="443"/>
      <c r="AN728" s="443"/>
      <c r="AO728" s="443"/>
      <c r="AP728" s="443"/>
      <c r="AQ728" s="443"/>
      <c r="AR728" s="444"/>
      <c r="AS728" s="147">
        <f t="shared" si="72"/>
        <v>0</v>
      </c>
      <c r="AT728" s="143"/>
      <c r="AU728" s="322"/>
      <c r="AZ728" s="3" t="str">
        <f t="shared" si="73"/>
        <v>-</v>
      </c>
    </row>
    <row r="729" spans="4:52" ht="26.1" customHeight="1" x14ac:dyDescent="0.2">
      <c r="D729" s="467"/>
      <c r="E729" s="468"/>
      <c r="F729" s="468"/>
      <c r="G729" s="468"/>
      <c r="H729" s="469"/>
      <c r="I729" s="486" t="s">
        <v>12</v>
      </c>
      <c r="J729" s="486"/>
      <c r="K729" s="486"/>
      <c r="L729" s="486"/>
      <c r="M729" s="486"/>
      <c r="N729" s="486"/>
      <c r="O729" s="486"/>
      <c r="P729" s="486"/>
      <c r="Q729" s="486"/>
      <c r="R729" s="486"/>
      <c r="S729" s="486"/>
      <c r="T729" s="486"/>
      <c r="U729" s="486"/>
      <c r="V729" s="486"/>
      <c r="W729" s="486"/>
      <c r="X729" s="486"/>
      <c r="Y729" s="442"/>
      <c r="Z729" s="443"/>
      <c r="AA729" s="443"/>
      <c r="AB729" s="443"/>
      <c r="AC729" s="443"/>
      <c r="AD729" s="443"/>
      <c r="AE729" s="443"/>
      <c r="AF729" s="443"/>
      <c r="AG729" s="443"/>
      <c r="AH729" s="443"/>
      <c r="AI729" s="443"/>
      <c r="AJ729" s="443"/>
      <c r="AK729" s="443"/>
      <c r="AL729" s="443"/>
      <c r="AM729" s="443"/>
      <c r="AN729" s="443"/>
      <c r="AO729" s="443"/>
      <c r="AP729" s="443"/>
      <c r="AQ729" s="443"/>
      <c r="AR729" s="444"/>
      <c r="AS729" s="147">
        <f t="shared" si="72"/>
        <v>0</v>
      </c>
      <c r="AT729" s="143"/>
      <c r="AU729" s="322"/>
      <c r="AZ729" s="3" t="str">
        <f t="shared" si="73"/>
        <v>-</v>
      </c>
    </row>
    <row r="730" spans="4:52" ht="26.1" customHeight="1" x14ac:dyDescent="0.2">
      <c r="D730" s="467"/>
      <c r="E730" s="468"/>
      <c r="F730" s="468"/>
      <c r="G730" s="468"/>
      <c r="H730" s="469"/>
      <c r="I730" s="486" t="s">
        <v>734</v>
      </c>
      <c r="J730" s="486"/>
      <c r="K730" s="486"/>
      <c r="L730" s="486"/>
      <c r="M730" s="486"/>
      <c r="N730" s="486"/>
      <c r="O730" s="486"/>
      <c r="P730" s="486"/>
      <c r="Q730" s="486"/>
      <c r="R730" s="486"/>
      <c r="S730" s="486"/>
      <c r="T730" s="486"/>
      <c r="U730" s="486"/>
      <c r="V730" s="486"/>
      <c r="W730" s="486"/>
      <c r="X730" s="486"/>
      <c r="Y730" s="442"/>
      <c r="Z730" s="443"/>
      <c r="AA730" s="443"/>
      <c r="AB730" s="443"/>
      <c r="AC730" s="443"/>
      <c r="AD730" s="443"/>
      <c r="AE730" s="443"/>
      <c r="AF730" s="443"/>
      <c r="AG730" s="443"/>
      <c r="AH730" s="443"/>
      <c r="AI730" s="443"/>
      <c r="AJ730" s="443"/>
      <c r="AK730" s="443"/>
      <c r="AL730" s="443"/>
      <c r="AM730" s="443"/>
      <c r="AN730" s="443"/>
      <c r="AO730" s="443"/>
      <c r="AP730" s="443"/>
      <c r="AQ730" s="443"/>
      <c r="AR730" s="444"/>
      <c r="AS730" s="147">
        <f t="shared" si="72"/>
        <v>0</v>
      </c>
      <c r="AT730" s="143"/>
      <c r="AU730" s="322"/>
      <c r="AZ730" s="3" t="str">
        <f t="shared" si="73"/>
        <v>-</v>
      </c>
    </row>
    <row r="731" spans="4:52" ht="26.1" customHeight="1" x14ac:dyDescent="0.2">
      <c r="D731" s="467"/>
      <c r="E731" s="468"/>
      <c r="F731" s="468"/>
      <c r="G731" s="468"/>
      <c r="H731" s="469"/>
      <c r="I731" s="486" t="s">
        <v>11</v>
      </c>
      <c r="J731" s="486"/>
      <c r="K731" s="486"/>
      <c r="L731" s="486"/>
      <c r="M731" s="486"/>
      <c r="N731" s="486"/>
      <c r="O731" s="486"/>
      <c r="P731" s="486"/>
      <c r="Q731" s="486"/>
      <c r="R731" s="486"/>
      <c r="S731" s="486"/>
      <c r="T731" s="486"/>
      <c r="U731" s="486"/>
      <c r="V731" s="486"/>
      <c r="W731" s="486"/>
      <c r="X731" s="486"/>
      <c r="Y731" s="442"/>
      <c r="Z731" s="443"/>
      <c r="AA731" s="443"/>
      <c r="AB731" s="443"/>
      <c r="AC731" s="443"/>
      <c r="AD731" s="443"/>
      <c r="AE731" s="443"/>
      <c r="AF731" s="443"/>
      <c r="AG731" s="443"/>
      <c r="AH731" s="443"/>
      <c r="AI731" s="443"/>
      <c r="AJ731" s="443"/>
      <c r="AK731" s="443"/>
      <c r="AL731" s="443"/>
      <c r="AM731" s="443"/>
      <c r="AN731" s="443"/>
      <c r="AO731" s="443"/>
      <c r="AP731" s="443"/>
      <c r="AQ731" s="443"/>
      <c r="AR731" s="444"/>
      <c r="AS731" s="147">
        <f t="shared" si="72"/>
        <v>0</v>
      </c>
      <c r="AT731" s="143"/>
      <c r="AU731" s="322"/>
      <c r="AZ731" s="3" t="str">
        <f t="shared" si="73"/>
        <v>-</v>
      </c>
    </row>
    <row r="732" spans="4:52" ht="69.95" customHeight="1" x14ac:dyDescent="0.2">
      <c r="D732" s="467"/>
      <c r="E732" s="468"/>
      <c r="F732" s="468"/>
      <c r="G732" s="468"/>
      <c r="H732" s="469"/>
      <c r="I732" s="459" t="s">
        <v>871</v>
      </c>
      <c r="J732" s="460"/>
      <c r="K732" s="460"/>
      <c r="L732" s="460"/>
      <c r="M732" s="460"/>
      <c r="N732" s="460"/>
      <c r="O732" s="460"/>
      <c r="P732" s="460"/>
      <c r="Q732" s="460"/>
      <c r="R732" s="460"/>
      <c r="S732" s="460"/>
      <c r="T732" s="460"/>
      <c r="U732" s="460"/>
      <c r="V732" s="460"/>
      <c r="W732" s="460"/>
      <c r="X732" s="460"/>
      <c r="Y732" s="460"/>
      <c r="Z732" s="460"/>
      <c r="AA732" s="460"/>
      <c r="AB732" s="460"/>
      <c r="AC732" s="460"/>
      <c r="AD732" s="460"/>
      <c r="AE732" s="460"/>
      <c r="AF732" s="460"/>
      <c r="AG732" s="460"/>
      <c r="AH732" s="460"/>
      <c r="AI732" s="460"/>
      <c r="AJ732" s="460"/>
      <c r="AK732" s="460"/>
      <c r="AL732" s="460"/>
      <c r="AM732" s="460"/>
      <c r="AN732" s="460"/>
      <c r="AO732" s="460"/>
      <c r="AP732" s="460"/>
      <c r="AQ732" s="460"/>
      <c r="AR732" s="461"/>
      <c r="AS732" s="322"/>
      <c r="AT732" s="322"/>
      <c r="AU732" s="322"/>
    </row>
    <row r="733" spans="4:52" ht="14.1" customHeight="1" x14ac:dyDescent="0.2">
      <c r="D733" s="467"/>
      <c r="E733" s="468"/>
      <c r="F733" s="468"/>
      <c r="G733" s="468"/>
      <c r="H733" s="469"/>
      <c r="I733" s="111"/>
      <c r="J733" s="407" t="s">
        <v>132</v>
      </c>
      <c r="K733" s="407"/>
      <c r="L733" s="407"/>
      <c r="M733" s="407"/>
      <c r="N733" s="407"/>
      <c r="O733" s="407"/>
      <c r="P733" s="407"/>
      <c r="Q733" s="407"/>
      <c r="R733" s="410" t="s">
        <v>134</v>
      </c>
      <c r="S733" s="376"/>
      <c r="T733" s="376"/>
      <c r="U733" s="376"/>
      <c r="V733" s="376"/>
      <c r="W733" s="377"/>
      <c r="X733" s="120"/>
      <c r="Y733" s="410" t="s">
        <v>133</v>
      </c>
      <c r="Z733" s="376"/>
      <c r="AA733" s="376"/>
      <c r="AB733" s="376"/>
      <c r="AC733" s="376"/>
      <c r="AD733" s="376"/>
      <c r="AE733" s="376"/>
      <c r="AF733" s="376"/>
      <c r="AG733" s="376"/>
      <c r="AH733" s="376"/>
      <c r="AI733" s="376"/>
      <c r="AJ733" s="376"/>
      <c r="AK733" s="376"/>
      <c r="AL733" s="376"/>
      <c r="AM733" s="376"/>
      <c r="AN733" s="376"/>
      <c r="AO733" s="376"/>
      <c r="AP733" s="376"/>
      <c r="AQ733" s="376"/>
      <c r="AR733" s="377"/>
      <c r="AS733" s="322" t="s">
        <v>815</v>
      </c>
      <c r="AT733" s="322"/>
      <c r="AU733" s="322"/>
    </row>
    <row r="734" spans="4:52" ht="14.1" customHeight="1" x14ac:dyDescent="0.2">
      <c r="D734" s="467"/>
      <c r="E734" s="468"/>
      <c r="F734" s="468"/>
      <c r="G734" s="468"/>
      <c r="H734" s="469"/>
      <c r="I734" s="111" t="s">
        <v>748</v>
      </c>
      <c r="J734" s="408" t="str">
        <f>CONCATENATE('2.'!$D$8,'2.'!$I$8,'2.'!$J$8,"-")</f>
        <v>HAT-14-01-0380-</v>
      </c>
      <c r="K734" s="408"/>
      <c r="L734" s="408"/>
      <c r="M734" s="408"/>
      <c r="N734" s="408"/>
      <c r="O734" s="408"/>
      <c r="P734" s="408"/>
      <c r="Q734" s="408"/>
      <c r="R734" s="428"/>
      <c r="S734" s="429"/>
      <c r="T734" s="429"/>
      <c r="U734" s="429"/>
      <c r="V734" s="429"/>
      <c r="W734" s="473"/>
      <c r="X734" s="109" t="s">
        <v>129</v>
      </c>
      <c r="Y734" s="462"/>
      <c r="Z734" s="462"/>
      <c r="AA734" s="462"/>
      <c r="AB734" s="462"/>
      <c r="AC734" s="462"/>
      <c r="AD734" s="462"/>
      <c r="AE734" s="462"/>
      <c r="AF734" s="462"/>
      <c r="AG734" s="462"/>
      <c r="AH734" s="462"/>
      <c r="AI734" s="462"/>
      <c r="AJ734" s="462"/>
      <c r="AK734" s="462"/>
      <c r="AL734" s="462"/>
      <c r="AM734" s="462"/>
      <c r="AN734" s="462"/>
      <c r="AO734" s="462"/>
      <c r="AP734" s="462"/>
      <c r="AQ734" s="462"/>
      <c r="AR734" s="463"/>
      <c r="AS734" s="147">
        <f>IF(R734&gt;0,1,0)</f>
        <v>0</v>
      </c>
      <c r="AT734" s="321"/>
      <c r="AU734" s="322"/>
    </row>
    <row r="735" spans="4:52" ht="14.1" customHeight="1" x14ac:dyDescent="0.2">
      <c r="D735" s="467"/>
      <c r="E735" s="468"/>
      <c r="F735" s="468"/>
      <c r="G735" s="468"/>
      <c r="H735" s="469"/>
      <c r="I735" s="111" t="s">
        <v>749</v>
      </c>
      <c r="J735" s="408" t="str">
        <f>CONCATENATE('2.'!$D$8,'2.'!$I$8,'2.'!$J$8,"-")</f>
        <v>HAT-14-01-0380-</v>
      </c>
      <c r="K735" s="408"/>
      <c r="L735" s="408"/>
      <c r="M735" s="408"/>
      <c r="N735" s="408"/>
      <c r="O735" s="408"/>
      <c r="P735" s="408"/>
      <c r="Q735" s="408"/>
      <c r="R735" s="428"/>
      <c r="S735" s="429"/>
      <c r="T735" s="429"/>
      <c r="U735" s="429"/>
      <c r="V735" s="429"/>
      <c r="W735" s="473"/>
      <c r="X735" s="109" t="s">
        <v>129</v>
      </c>
      <c r="Y735" s="462"/>
      <c r="Z735" s="462"/>
      <c r="AA735" s="462"/>
      <c r="AB735" s="462"/>
      <c r="AC735" s="462"/>
      <c r="AD735" s="462"/>
      <c r="AE735" s="462"/>
      <c r="AF735" s="462"/>
      <c r="AG735" s="462"/>
      <c r="AH735" s="462"/>
      <c r="AI735" s="462"/>
      <c r="AJ735" s="462"/>
      <c r="AK735" s="462"/>
      <c r="AL735" s="462"/>
      <c r="AM735" s="462"/>
      <c r="AN735" s="462"/>
      <c r="AO735" s="462"/>
      <c r="AP735" s="462"/>
      <c r="AQ735" s="462"/>
      <c r="AR735" s="463"/>
      <c r="AS735" s="147">
        <f t="shared" ref="AS735:AS740" si="74">IF(R735&gt;0,1,0)</f>
        <v>0</v>
      </c>
      <c r="AT735" s="321"/>
      <c r="AU735" s="322"/>
    </row>
    <row r="736" spans="4:52" ht="14.1" customHeight="1" x14ac:dyDescent="0.2">
      <c r="D736" s="467"/>
      <c r="E736" s="468"/>
      <c r="F736" s="468"/>
      <c r="G736" s="468"/>
      <c r="H736" s="469"/>
      <c r="I736" s="111" t="s">
        <v>750</v>
      </c>
      <c r="J736" s="408" t="str">
        <f>CONCATENATE('2.'!$D$8,'2.'!$I$8,'2.'!$J$8,"-")</f>
        <v>HAT-14-01-0380-</v>
      </c>
      <c r="K736" s="408"/>
      <c r="L736" s="408"/>
      <c r="M736" s="408"/>
      <c r="N736" s="408"/>
      <c r="O736" s="408"/>
      <c r="P736" s="408"/>
      <c r="Q736" s="408"/>
      <c r="R736" s="428"/>
      <c r="S736" s="429"/>
      <c r="T736" s="429"/>
      <c r="U736" s="429"/>
      <c r="V736" s="429"/>
      <c r="W736" s="473"/>
      <c r="X736" s="109" t="s">
        <v>129</v>
      </c>
      <c r="Y736" s="462"/>
      <c r="Z736" s="462"/>
      <c r="AA736" s="462"/>
      <c r="AB736" s="462"/>
      <c r="AC736" s="462"/>
      <c r="AD736" s="462"/>
      <c r="AE736" s="462"/>
      <c r="AF736" s="462"/>
      <c r="AG736" s="462"/>
      <c r="AH736" s="462"/>
      <c r="AI736" s="462"/>
      <c r="AJ736" s="462"/>
      <c r="AK736" s="462"/>
      <c r="AL736" s="462"/>
      <c r="AM736" s="462"/>
      <c r="AN736" s="462"/>
      <c r="AO736" s="462"/>
      <c r="AP736" s="462"/>
      <c r="AQ736" s="462"/>
      <c r="AR736" s="463"/>
      <c r="AS736" s="147">
        <f t="shared" si="74"/>
        <v>0</v>
      </c>
      <c r="AT736" s="321"/>
      <c r="AU736" s="322"/>
    </row>
    <row r="737" spans="4:52" ht="14.1" customHeight="1" x14ac:dyDescent="0.2">
      <c r="D737" s="467"/>
      <c r="E737" s="468"/>
      <c r="F737" s="468"/>
      <c r="G737" s="468"/>
      <c r="H737" s="469"/>
      <c r="I737" s="111" t="s">
        <v>751</v>
      </c>
      <c r="J737" s="408" t="str">
        <f>CONCATENATE('2.'!$D$8,'2.'!$I$8,'2.'!$J$8,"-")</f>
        <v>HAT-14-01-0380-</v>
      </c>
      <c r="K737" s="408"/>
      <c r="L737" s="408"/>
      <c r="M737" s="408"/>
      <c r="N737" s="408"/>
      <c r="O737" s="408"/>
      <c r="P737" s="408"/>
      <c r="Q737" s="408"/>
      <c r="R737" s="428"/>
      <c r="S737" s="429"/>
      <c r="T737" s="429"/>
      <c r="U737" s="429"/>
      <c r="V737" s="429"/>
      <c r="W737" s="473"/>
      <c r="X737" s="109" t="s">
        <v>129</v>
      </c>
      <c r="Y737" s="462"/>
      <c r="Z737" s="462"/>
      <c r="AA737" s="462"/>
      <c r="AB737" s="462"/>
      <c r="AC737" s="462"/>
      <c r="AD737" s="462"/>
      <c r="AE737" s="462"/>
      <c r="AF737" s="462"/>
      <c r="AG737" s="462"/>
      <c r="AH737" s="462"/>
      <c r="AI737" s="462"/>
      <c r="AJ737" s="462"/>
      <c r="AK737" s="462"/>
      <c r="AL737" s="462"/>
      <c r="AM737" s="462"/>
      <c r="AN737" s="462"/>
      <c r="AO737" s="462"/>
      <c r="AP737" s="462"/>
      <c r="AQ737" s="462"/>
      <c r="AR737" s="463"/>
      <c r="AS737" s="147">
        <f t="shared" si="74"/>
        <v>0</v>
      </c>
      <c r="AT737" s="321"/>
      <c r="AU737" s="322"/>
    </row>
    <row r="738" spans="4:52" ht="14.1" customHeight="1" x14ac:dyDescent="0.2">
      <c r="D738" s="467"/>
      <c r="E738" s="468"/>
      <c r="F738" s="468"/>
      <c r="G738" s="468"/>
      <c r="H738" s="469"/>
      <c r="I738" s="111" t="s">
        <v>752</v>
      </c>
      <c r="J738" s="408" t="str">
        <f>CONCATENATE('2.'!$D$8,'2.'!$I$8,'2.'!$J$8,"-")</f>
        <v>HAT-14-01-0380-</v>
      </c>
      <c r="K738" s="408"/>
      <c r="L738" s="408"/>
      <c r="M738" s="408"/>
      <c r="N738" s="408"/>
      <c r="O738" s="408"/>
      <c r="P738" s="408"/>
      <c r="Q738" s="408"/>
      <c r="R738" s="428"/>
      <c r="S738" s="429"/>
      <c r="T738" s="429"/>
      <c r="U738" s="429"/>
      <c r="V738" s="429"/>
      <c r="W738" s="473"/>
      <c r="X738" s="109" t="s">
        <v>129</v>
      </c>
      <c r="Y738" s="462"/>
      <c r="Z738" s="462"/>
      <c r="AA738" s="462"/>
      <c r="AB738" s="462"/>
      <c r="AC738" s="462"/>
      <c r="AD738" s="462"/>
      <c r="AE738" s="462"/>
      <c r="AF738" s="462"/>
      <c r="AG738" s="462"/>
      <c r="AH738" s="462"/>
      <c r="AI738" s="462"/>
      <c r="AJ738" s="462"/>
      <c r="AK738" s="462"/>
      <c r="AL738" s="462"/>
      <c r="AM738" s="462"/>
      <c r="AN738" s="462"/>
      <c r="AO738" s="462"/>
      <c r="AP738" s="462"/>
      <c r="AQ738" s="462"/>
      <c r="AR738" s="463"/>
      <c r="AS738" s="147">
        <f t="shared" si="74"/>
        <v>0</v>
      </c>
      <c r="AT738" s="321"/>
      <c r="AU738" s="322"/>
    </row>
    <row r="739" spans="4:52" ht="14.1" customHeight="1" x14ac:dyDescent="0.2">
      <c r="D739" s="467"/>
      <c r="E739" s="468"/>
      <c r="F739" s="468"/>
      <c r="G739" s="468"/>
      <c r="H739" s="469"/>
      <c r="I739" s="111" t="s">
        <v>753</v>
      </c>
      <c r="J739" s="408" t="str">
        <f>CONCATENATE('2.'!$D$8,'2.'!$I$8,'2.'!$J$8,"-")</f>
        <v>HAT-14-01-0380-</v>
      </c>
      <c r="K739" s="408"/>
      <c r="L739" s="408"/>
      <c r="M739" s="408"/>
      <c r="N739" s="408"/>
      <c r="O739" s="408"/>
      <c r="P739" s="408"/>
      <c r="Q739" s="408"/>
      <c r="R739" s="428"/>
      <c r="S739" s="429"/>
      <c r="T739" s="429"/>
      <c r="U739" s="429"/>
      <c r="V739" s="429"/>
      <c r="W739" s="473"/>
      <c r="X739" s="109" t="s">
        <v>129</v>
      </c>
      <c r="Y739" s="462"/>
      <c r="Z739" s="462"/>
      <c r="AA739" s="462"/>
      <c r="AB739" s="462"/>
      <c r="AC739" s="462"/>
      <c r="AD739" s="462"/>
      <c r="AE739" s="462"/>
      <c r="AF739" s="462"/>
      <c r="AG739" s="462"/>
      <c r="AH739" s="462"/>
      <c r="AI739" s="462"/>
      <c r="AJ739" s="462"/>
      <c r="AK739" s="462"/>
      <c r="AL739" s="462"/>
      <c r="AM739" s="462"/>
      <c r="AN739" s="462"/>
      <c r="AO739" s="462"/>
      <c r="AP739" s="462"/>
      <c r="AQ739" s="462"/>
      <c r="AR739" s="463"/>
      <c r="AS739" s="147">
        <f t="shared" si="74"/>
        <v>0</v>
      </c>
      <c r="AT739" s="321"/>
      <c r="AU739" s="322"/>
    </row>
    <row r="740" spans="4:52" ht="14.1" customHeight="1" x14ac:dyDescent="0.2">
      <c r="D740" s="470"/>
      <c r="E740" s="471"/>
      <c r="F740" s="471"/>
      <c r="G740" s="471"/>
      <c r="H740" s="472"/>
      <c r="I740" s="111" t="s">
        <v>754</v>
      </c>
      <c r="J740" s="408" t="str">
        <f>CONCATENATE('2.'!$D$8,'2.'!$I$8,'2.'!$J$8,"-")</f>
        <v>HAT-14-01-0380-</v>
      </c>
      <c r="K740" s="408"/>
      <c r="L740" s="408"/>
      <c r="M740" s="408"/>
      <c r="N740" s="408"/>
      <c r="O740" s="408"/>
      <c r="P740" s="408"/>
      <c r="Q740" s="408"/>
      <c r="R740" s="428"/>
      <c r="S740" s="429"/>
      <c r="T740" s="429"/>
      <c r="U740" s="429"/>
      <c r="V740" s="429"/>
      <c r="W740" s="473"/>
      <c r="X740" s="109" t="s">
        <v>129</v>
      </c>
      <c r="Y740" s="462"/>
      <c r="Z740" s="462"/>
      <c r="AA740" s="462"/>
      <c r="AB740" s="462"/>
      <c r="AC740" s="462"/>
      <c r="AD740" s="462"/>
      <c r="AE740" s="462"/>
      <c r="AF740" s="462"/>
      <c r="AG740" s="462"/>
      <c r="AH740" s="462"/>
      <c r="AI740" s="462"/>
      <c r="AJ740" s="462"/>
      <c r="AK740" s="462"/>
      <c r="AL740" s="462"/>
      <c r="AM740" s="462"/>
      <c r="AN740" s="462"/>
      <c r="AO740" s="462"/>
      <c r="AP740" s="462"/>
      <c r="AQ740" s="462"/>
      <c r="AR740" s="463"/>
      <c r="AS740" s="147">
        <f t="shared" si="74"/>
        <v>0</v>
      </c>
      <c r="AT740" s="321"/>
      <c r="AU740" s="322"/>
    </row>
    <row r="741" spans="4:52" ht="14.1" customHeight="1" x14ac:dyDescent="0.2">
      <c r="D741" s="464" t="s">
        <v>74</v>
      </c>
      <c r="E741" s="465"/>
      <c r="F741" s="465"/>
      <c r="G741" s="465"/>
      <c r="H741" s="466"/>
      <c r="I741" s="487" t="s">
        <v>791</v>
      </c>
      <c r="J741" s="488"/>
      <c r="K741" s="488"/>
      <c r="L741" s="488"/>
      <c r="M741" s="488"/>
      <c r="N741" s="488"/>
      <c r="O741" s="488"/>
      <c r="P741" s="488"/>
      <c r="Q741" s="488"/>
      <c r="R741" s="488"/>
      <c r="S741" s="488"/>
      <c r="T741" s="488"/>
      <c r="U741" s="488"/>
      <c r="V741" s="488"/>
      <c r="W741" s="488"/>
      <c r="X741" s="488"/>
      <c r="Y741" s="488"/>
      <c r="Z741" s="488"/>
      <c r="AA741" s="488"/>
      <c r="AB741" s="488"/>
      <c r="AC741" s="488"/>
      <c r="AD741" s="488"/>
      <c r="AE741" s="488"/>
      <c r="AF741" s="488"/>
      <c r="AG741" s="488"/>
      <c r="AH741" s="488"/>
      <c r="AI741" s="488"/>
      <c r="AJ741" s="488"/>
      <c r="AK741" s="488"/>
      <c r="AL741" s="488"/>
      <c r="AM741" s="488"/>
      <c r="AN741" s="488"/>
      <c r="AO741" s="488"/>
      <c r="AP741" s="488"/>
      <c r="AQ741" s="488"/>
      <c r="AR741" s="489"/>
      <c r="AS741" s="319">
        <f>SUM(AS734:AS740)</f>
        <v>0</v>
      </c>
      <c r="AT741" s="319"/>
      <c r="AU741" s="319"/>
    </row>
    <row r="742" spans="4:52" ht="14.1" customHeight="1" x14ac:dyDescent="0.2">
      <c r="D742" s="467"/>
      <c r="E742" s="468"/>
      <c r="F742" s="468"/>
      <c r="G742" s="468"/>
      <c r="H742" s="469"/>
      <c r="I742" s="442"/>
      <c r="J742" s="443"/>
      <c r="K742" s="443"/>
      <c r="L742" s="443"/>
      <c r="M742" s="443"/>
      <c r="N742" s="443"/>
      <c r="O742" s="443"/>
      <c r="P742" s="443"/>
      <c r="Q742" s="443"/>
      <c r="R742" s="443"/>
      <c r="S742" s="443"/>
      <c r="T742" s="443"/>
      <c r="U742" s="443"/>
      <c r="V742" s="443"/>
      <c r="W742" s="443"/>
      <c r="X742" s="443"/>
      <c r="Y742" s="443"/>
      <c r="Z742" s="443"/>
      <c r="AA742" s="443"/>
      <c r="AB742" s="443"/>
      <c r="AC742" s="443"/>
      <c r="AD742" s="443"/>
      <c r="AE742" s="443"/>
      <c r="AF742" s="443"/>
      <c r="AG742" s="443"/>
      <c r="AH742" s="443"/>
      <c r="AI742" s="443"/>
      <c r="AJ742" s="443"/>
      <c r="AK742" s="443"/>
      <c r="AL742" s="443"/>
      <c r="AM742" s="443"/>
      <c r="AN742" s="443"/>
      <c r="AO742" s="443"/>
      <c r="AP742" s="443"/>
      <c r="AQ742" s="443"/>
      <c r="AR742" s="444"/>
      <c r="AS742" s="337"/>
      <c r="AT742" s="337"/>
      <c r="AU742" s="337"/>
    </row>
    <row r="743" spans="4:52" ht="14.1" customHeight="1" x14ac:dyDescent="0.2">
      <c r="D743" s="467"/>
      <c r="E743" s="468"/>
      <c r="F743" s="468"/>
      <c r="G743" s="468"/>
      <c r="H743" s="469"/>
      <c r="I743" s="483" t="s">
        <v>792</v>
      </c>
      <c r="J743" s="484"/>
      <c r="K743" s="484"/>
      <c r="L743" s="484"/>
      <c r="M743" s="484"/>
      <c r="N743" s="484"/>
      <c r="O743" s="484"/>
      <c r="P743" s="484"/>
      <c r="Q743" s="484"/>
      <c r="R743" s="484"/>
      <c r="S743" s="484"/>
      <c r="T743" s="484"/>
      <c r="U743" s="484"/>
      <c r="V743" s="484"/>
      <c r="W743" s="484"/>
      <c r="X743" s="484"/>
      <c r="Y743" s="484"/>
      <c r="Z743" s="484"/>
      <c r="AA743" s="484"/>
      <c r="AB743" s="484"/>
      <c r="AC743" s="484"/>
      <c r="AD743" s="484"/>
      <c r="AE743" s="484"/>
      <c r="AF743" s="484"/>
      <c r="AG743" s="484"/>
      <c r="AH743" s="484"/>
      <c r="AI743" s="484"/>
      <c r="AJ743" s="484"/>
      <c r="AK743" s="484"/>
      <c r="AL743" s="484"/>
      <c r="AM743" s="484"/>
      <c r="AN743" s="484"/>
      <c r="AO743" s="484"/>
      <c r="AP743" s="484"/>
      <c r="AQ743" s="484"/>
      <c r="AR743" s="485"/>
      <c r="AS743" s="154"/>
      <c r="AT743" s="154"/>
      <c r="AU743" s="154"/>
    </row>
    <row r="744" spans="4:52" ht="14.1" customHeight="1" x14ac:dyDescent="0.2">
      <c r="D744" s="467"/>
      <c r="E744" s="468"/>
      <c r="F744" s="468"/>
      <c r="G744" s="468"/>
      <c r="H744" s="469"/>
      <c r="I744" s="442"/>
      <c r="J744" s="443"/>
      <c r="K744" s="443"/>
      <c r="L744" s="443"/>
      <c r="M744" s="443"/>
      <c r="N744" s="443"/>
      <c r="O744" s="443"/>
      <c r="P744" s="443"/>
      <c r="Q744" s="443"/>
      <c r="R744" s="443"/>
      <c r="S744" s="443"/>
      <c r="T744" s="443"/>
      <c r="U744" s="443"/>
      <c r="V744" s="443"/>
      <c r="W744" s="443"/>
      <c r="X744" s="443"/>
      <c r="Y744" s="443"/>
      <c r="Z744" s="443"/>
      <c r="AA744" s="443"/>
      <c r="AB744" s="443"/>
      <c r="AC744" s="443"/>
      <c r="AD744" s="443"/>
      <c r="AE744" s="443"/>
      <c r="AF744" s="443"/>
      <c r="AG744" s="443"/>
      <c r="AH744" s="443"/>
      <c r="AI744" s="443"/>
      <c r="AJ744" s="443"/>
      <c r="AK744" s="443"/>
      <c r="AL744" s="443"/>
      <c r="AM744" s="443"/>
      <c r="AN744" s="443"/>
      <c r="AO744" s="443"/>
      <c r="AP744" s="443"/>
      <c r="AQ744" s="443"/>
      <c r="AR744" s="444"/>
      <c r="AS744" s="337"/>
      <c r="AT744" s="337"/>
      <c r="AU744" s="337"/>
    </row>
    <row r="745" spans="4:52" ht="27.95" customHeight="1" x14ac:dyDescent="0.15">
      <c r="D745" s="467"/>
      <c r="E745" s="468"/>
      <c r="F745" s="468"/>
      <c r="G745" s="468"/>
      <c r="H745" s="469"/>
      <c r="I745" s="483" t="s">
        <v>16</v>
      </c>
      <c r="J745" s="484"/>
      <c r="K745" s="484"/>
      <c r="L745" s="484"/>
      <c r="M745" s="484"/>
      <c r="N745" s="484"/>
      <c r="O745" s="484"/>
      <c r="P745" s="484"/>
      <c r="Q745" s="484"/>
      <c r="R745" s="484"/>
      <c r="S745" s="484"/>
      <c r="T745" s="484"/>
      <c r="U745" s="484"/>
      <c r="V745" s="484"/>
      <c r="W745" s="484"/>
      <c r="X745" s="484"/>
      <c r="Y745" s="484"/>
      <c r="Z745" s="484"/>
      <c r="AA745" s="484"/>
      <c r="AB745" s="484"/>
      <c r="AC745" s="484"/>
      <c r="AD745" s="484"/>
      <c r="AE745" s="484"/>
      <c r="AF745" s="484"/>
      <c r="AG745" s="484"/>
      <c r="AH745" s="484"/>
      <c r="AI745" s="484"/>
      <c r="AJ745" s="484"/>
      <c r="AK745" s="484"/>
      <c r="AL745" s="484"/>
      <c r="AM745" s="484"/>
      <c r="AN745" s="484"/>
      <c r="AO745" s="484"/>
      <c r="AP745" s="484"/>
      <c r="AQ745" s="484"/>
      <c r="AR745" s="485"/>
      <c r="AS745" s="303" t="s">
        <v>815</v>
      </c>
      <c r="AT745" s="303" t="s">
        <v>248</v>
      </c>
      <c r="AU745" s="154"/>
    </row>
    <row r="746" spans="4:52" ht="14.1" customHeight="1" x14ac:dyDescent="0.2">
      <c r="D746" s="467"/>
      <c r="E746" s="468"/>
      <c r="F746" s="468"/>
      <c r="G746" s="468"/>
      <c r="H746" s="469"/>
      <c r="I746" s="490"/>
      <c r="J746" s="491"/>
      <c r="K746" s="491"/>
      <c r="L746" s="491"/>
      <c r="M746" s="491"/>
      <c r="N746" s="491"/>
      <c r="O746" s="491"/>
      <c r="P746" s="491"/>
      <c r="Q746" s="491"/>
      <c r="R746" s="491"/>
      <c r="S746" s="491"/>
      <c r="T746" s="491"/>
      <c r="U746" s="491"/>
      <c r="V746" s="491"/>
      <c r="W746" s="491"/>
      <c r="X746" s="491"/>
      <c r="Y746" s="491"/>
      <c r="Z746" s="491"/>
      <c r="AA746" s="491"/>
      <c r="AB746" s="491"/>
      <c r="AC746" s="491"/>
      <c r="AD746" s="491"/>
      <c r="AE746" s="491"/>
      <c r="AF746" s="491"/>
      <c r="AG746" s="491"/>
      <c r="AH746" s="491"/>
      <c r="AI746" s="491"/>
      <c r="AJ746" s="491"/>
      <c r="AK746" s="491"/>
      <c r="AL746" s="491"/>
      <c r="AM746" s="491"/>
      <c r="AN746" s="491"/>
      <c r="AO746" s="491"/>
      <c r="AP746" s="491"/>
      <c r="AQ746" s="491"/>
      <c r="AR746" s="492"/>
      <c r="AS746" s="518"/>
      <c r="AT746" s="515"/>
      <c r="AU746" s="311"/>
    </row>
    <row r="747" spans="4:52" ht="14.1" customHeight="1" x14ac:dyDescent="0.2">
      <c r="D747" s="467"/>
      <c r="E747" s="468"/>
      <c r="F747" s="468"/>
      <c r="G747" s="468"/>
      <c r="H747" s="469"/>
      <c r="I747" s="493"/>
      <c r="J747" s="494"/>
      <c r="K747" s="494"/>
      <c r="L747" s="494"/>
      <c r="M747" s="494"/>
      <c r="N747" s="494"/>
      <c r="O747" s="494"/>
      <c r="P747" s="494"/>
      <c r="Q747" s="494"/>
      <c r="R747" s="494"/>
      <c r="S747" s="494"/>
      <c r="T747" s="494"/>
      <c r="U747" s="494"/>
      <c r="V747" s="494"/>
      <c r="W747" s="494"/>
      <c r="X747" s="494"/>
      <c r="Y747" s="494"/>
      <c r="Z747" s="494"/>
      <c r="AA747" s="494"/>
      <c r="AB747" s="494"/>
      <c r="AC747" s="494"/>
      <c r="AD747" s="494"/>
      <c r="AE747" s="494"/>
      <c r="AF747" s="494"/>
      <c r="AG747" s="494"/>
      <c r="AH747" s="494"/>
      <c r="AI747" s="494"/>
      <c r="AJ747" s="494"/>
      <c r="AK747" s="494"/>
      <c r="AL747" s="494"/>
      <c r="AM747" s="494"/>
      <c r="AN747" s="494"/>
      <c r="AO747" s="494"/>
      <c r="AP747" s="494"/>
      <c r="AQ747" s="494"/>
      <c r="AR747" s="495"/>
      <c r="AS747" s="518"/>
      <c r="AT747" s="516"/>
      <c r="AU747" s="311"/>
    </row>
    <row r="748" spans="4:52" ht="14.1" customHeight="1" x14ac:dyDescent="0.2">
      <c r="D748" s="467"/>
      <c r="E748" s="468"/>
      <c r="F748" s="468"/>
      <c r="G748" s="468"/>
      <c r="H748" s="469"/>
      <c r="I748" s="493"/>
      <c r="J748" s="494"/>
      <c r="K748" s="494"/>
      <c r="L748" s="494"/>
      <c r="M748" s="494"/>
      <c r="N748" s="494"/>
      <c r="O748" s="494"/>
      <c r="P748" s="494"/>
      <c r="Q748" s="494"/>
      <c r="R748" s="494"/>
      <c r="S748" s="494"/>
      <c r="T748" s="494"/>
      <c r="U748" s="494"/>
      <c r="V748" s="494"/>
      <c r="W748" s="494"/>
      <c r="X748" s="494"/>
      <c r="Y748" s="494"/>
      <c r="Z748" s="494"/>
      <c r="AA748" s="494"/>
      <c r="AB748" s="494"/>
      <c r="AC748" s="494"/>
      <c r="AD748" s="494"/>
      <c r="AE748" s="494"/>
      <c r="AF748" s="494"/>
      <c r="AG748" s="494"/>
      <c r="AH748" s="494"/>
      <c r="AI748" s="494"/>
      <c r="AJ748" s="494"/>
      <c r="AK748" s="494"/>
      <c r="AL748" s="494"/>
      <c r="AM748" s="494"/>
      <c r="AN748" s="494"/>
      <c r="AO748" s="494"/>
      <c r="AP748" s="494"/>
      <c r="AQ748" s="494"/>
      <c r="AR748" s="495"/>
      <c r="AS748" s="518"/>
      <c r="AT748" s="516"/>
      <c r="AU748" s="311"/>
    </row>
    <row r="749" spans="4:52" ht="14.1" customHeight="1" x14ac:dyDescent="0.2">
      <c r="D749" s="467"/>
      <c r="E749" s="468"/>
      <c r="F749" s="468"/>
      <c r="G749" s="468"/>
      <c r="H749" s="469"/>
      <c r="I749" s="493"/>
      <c r="J749" s="494"/>
      <c r="K749" s="494"/>
      <c r="L749" s="494"/>
      <c r="M749" s="494"/>
      <c r="N749" s="494"/>
      <c r="O749" s="494"/>
      <c r="P749" s="494"/>
      <c r="Q749" s="494"/>
      <c r="R749" s="494"/>
      <c r="S749" s="494"/>
      <c r="T749" s="494"/>
      <c r="U749" s="494"/>
      <c r="V749" s="494"/>
      <c r="W749" s="494"/>
      <c r="X749" s="494"/>
      <c r="Y749" s="494"/>
      <c r="Z749" s="494"/>
      <c r="AA749" s="494"/>
      <c r="AB749" s="494"/>
      <c r="AC749" s="494"/>
      <c r="AD749" s="494"/>
      <c r="AE749" s="494"/>
      <c r="AF749" s="494"/>
      <c r="AG749" s="494"/>
      <c r="AH749" s="494"/>
      <c r="AI749" s="494"/>
      <c r="AJ749" s="494"/>
      <c r="AK749" s="494"/>
      <c r="AL749" s="494"/>
      <c r="AM749" s="494"/>
      <c r="AN749" s="494"/>
      <c r="AO749" s="494"/>
      <c r="AP749" s="494"/>
      <c r="AQ749" s="494"/>
      <c r="AR749" s="495"/>
      <c r="AS749" s="518"/>
      <c r="AT749" s="516"/>
      <c r="AU749" s="311"/>
    </row>
    <row r="750" spans="4:52" ht="14.1" customHeight="1" x14ac:dyDescent="0.2">
      <c r="D750" s="467"/>
      <c r="E750" s="468"/>
      <c r="F750" s="468"/>
      <c r="G750" s="468"/>
      <c r="H750" s="469"/>
      <c r="I750" s="493"/>
      <c r="J750" s="494"/>
      <c r="K750" s="494"/>
      <c r="L750" s="494"/>
      <c r="M750" s="494"/>
      <c r="N750" s="494"/>
      <c r="O750" s="494"/>
      <c r="P750" s="494"/>
      <c r="Q750" s="494"/>
      <c r="R750" s="494"/>
      <c r="S750" s="494"/>
      <c r="T750" s="494"/>
      <c r="U750" s="494"/>
      <c r="V750" s="494"/>
      <c r="W750" s="494"/>
      <c r="X750" s="494"/>
      <c r="Y750" s="494"/>
      <c r="Z750" s="494"/>
      <c r="AA750" s="494"/>
      <c r="AB750" s="494"/>
      <c r="AC750" s="494"/>
      <c r="AD750" s="494"/>
      <c r="AE750" s="494"/>
      <c r="AF750" s="494"/>
      <c r="AG750" s="494"/>
      <c r="AH750" s="494"/>
      <c r="AI750" s="494"/>
      <c r="AJ750" s="494"/>
      <c r="AK750" s="494"/>
      <c r="AL750" s="494"/>
      <c r="AM750" s="494"/>
      <c r="AN750" s="494"/>
      <c r="AO750" s="494"/>
      <c r="AP750" s="494"/>
      <c r="AQ750" s="494"/>
      <c r="AR750" s="495"/>
      <c r="AS750" s="518"/>
      <c r="AT750" s="516"/>
      <c r="AU750" s="311"/>
    </row>
    <row r="751" spans="4:52" ht="14.1" customHeight="1" x14ac:dyDescent="0.2">
      <c r="D751" s="467"/>
      <c r="E751" s="468"/>
      <c r="F751" s="468"/>
      <c r="G751" s="468"/>
      <c r="H751" s="469"/>
      <c r="I751" s="493"/>
      <c r="J751" s="494"/>
      <c r="K751" s="494"/>
      <c r="L751" s="494"/>
      <c r="M751" s="494"/>
      <c r="N751" s="494"/>
      <c r="O751" s="494"/>
      <c r="P751" s="494"/>
      <c r="Q751" s="494"/>
      <c r="R751" s="494"/>
      <c r="S751" s="494"/>
      <c r="T751" s="494"/>
      <c r="U751" s="494"/>
      <c r="V751" s="494"/>
      <c r="W751" s="494"/>
      <c r="X751" s="494"/>
      <c r="Y751" s="494"/>
      <c r="Z751" s="494"/>
      <c r="AA751" s="494"/>
      <c r="AB751" s="494"/>
      <c r="AC751" s="494"/>
      <c r="AD751" s="494"/>
      <c r="AE751" s="494"/>
      <c r="AF751" s="494"/>
      <c r="AG751" s="494"/>
      <c r="AH751" s="494"/>
      <c r="AI751" s="494"/>
      <c r="AJ751" s="494"/>
      <c r="AK751" s="494"/>
      <c r="AL751" s="494"/>
      <c r="AM751" s="494"/>
      <c r="AN751" s="494"/>
      <c r="AO751" s="494"/>
      <c r="AP751" s="494"/>
      <c r="AQ751" s="494"/>
      <c r="AR751" s="495"/>
      <c r="AS751" s="518"/>
      <c r="AT751" s="516"/>
      <c r="AU751" s="311"/>
    </row>
    <row r="752" spans="4:52" ht="14.1" customHeight="1" x14ac:dyDescent="0.2">
      <c r="D752" s="467"/>
      <c r="E752" s="468"/>
      <c r="F752" s="468"/>
      <c r="G752" s="468"/>
      <c r="H752" s="469"/>
      <c r="I752" s="496"/>
      <c r="J752" s="497"/>
      <c r="K752" s="497"/>
      <c r="L752" s="497"/>
      <c r="M752" s="497"/>
      <c r="N752" s="497"/>
      <c r="O752" s="497"/>
      <c r="P752" s="497"/>
      <c r="Q752" s="497"/>
      <c r="R752" s="497"/>
      <c r="S752" s="497"/>
      <c r="T752" s="497"/>
      <c r="U752" s="497"/>
      <c r="V752" s="497"/>
      <c r="W752" s="497"/>
      <c r="X752" s="497"/>
      <c r="Y752" s="497"/>
      <c r="Z752" s="497"/>
      <c r="AA752" s="497"/>
      <c r="AB752" s="497"/>
      <c r="AC752" s="497"/>
      <c r="AD752" s="497"/>
      <c r="AE752" s="497"/>
      <c r="AF752" s="497"/>
      <c r="AG752" s="497"/>
      <c r="AH752" s="497"/>
      <c r="AI752" s="497"/>
      <c r="AJ752" s="497"/>
      <c r="AK752" s="497"/>
      <c r="AL752" s="497"/>
      <c r="AM752" s="497"/>
      <c r="AN752" s="497"/>
      <c r="AO752" s="497"/>
      <c r="AP752" s="497"/>
      <c r="AQ752" s="497"/>
      <c r="AR752" s="498"/>
      <c r="AS752" s="518"/>
      <c r="AT752" s="517"/>
      <c r="AU752" s="311"/>
      <c r="AV752" s="140">
        <f>LEN(I746)</f>
        <v>0</v>
      </c>
      <c r="AW752" s="140" t="s">
        <v>64</v>
      </c>
      <c r="AX752" s="141">
        <v>700</v>
      </c>
      <c r="AY752" s="140" t="s">
        <v>63</v>
      </c>
      <c r="AZ752" s="3" t="str">
        <f>IF(AV752&gt;AX752,"FIGYELEM! Tartsa be a megjelölt karakterszámot!","-")</f>
        <v>-</v>
      </c>
    </row>
    <row r="753" spans="4:52" ht="26.1" customHeight="1" x14ac:dyDescent="0.2">
      <c r="D753" s="467"/>
      <c r="E753" s="468"/>
      <c r="F753" s="468"/>
      <c r="G753" s="468"/>
      <c r="H753" s="469"/>
      <c r="I753" s="486" t="s">
        <v>8</v>
      </c>
      <c r="J753" s="499"/>
      <c r="K753" s="499"/>
      <c r="L753" s="499"/>
      <c r="M753" s="499"/>
      <c r="N753" s="499"/>
      <c r="O753" s="499"/>
      <c r="P753" s="499"/>
      <c r="Q753" s="499"/>
      <c r="R753" s="499"/>
      <c r="S753" s="499"/>
      <c r="T753" s="499"/>
      <c r="U753" s="499"/>
      <c r="V753" s="499"/>
      <c r="W753" s="499"/>
      <c r="X753" s="499"/>
      <c r="Y753" s="443"/>
      <c r="Z753" s="500"/>
      <c r="AA753" s="500"/>
      <c r="AB753" s="500"/>
      <c r="AC753" s="500"/>
      <c r="AD753" s="500"/>
      <c r="AE753" s="500"/>
      <c r="AF753" s="500"/>
      <c r="AG753" s="500"/>
      <c r="AH753" s="500"/>
      <c r="AI753" s="500"/>
      <c r="AJ753" s="500"/>
      <c r="AK753" s="500"/>
      <c r="AL753" s="500"/>
      <c r="AM753" s="500"/>
      <c r="AN753" s="500"/>
      <c r="AO753" s="500"/>
      <c r="AP753" s="500"/>
      <c r="AQ753" s="500"/>
      <c r="AR753" s="501"/>
      <c r="AS753" s="147">
        <f t="shared" ref="AS753:AS758" si="75">IF(Y753=BM54,1,0)</f>
        <v>0</v>
      </c>
      <c r="AT753" s="143"/>
      <c r="AU753" s="322"/>
      <c r="AZ753" s="3" t="str">
        <f t="shared" ref="AZ753:AZ758" si="76">IF(Y753=BM54,"FIGYELEM! Fejtse ki A részt vevő diákok tevékenységének bemutatása c. mezőben és csatoljon fényképet a tevékenységről!","-")</f>
        <v>-</v>
      </c>
    </row>
    <row r="754" spans="4:52" ht="26.1" customHeight="1" x14ac:dyDescent="0.2">
      <c r="D754" s="467"/>
      <c r="E754" s="468"/>
      <c r="F754" s="468"/>
      <c r="G754" s="468"/>
      <c r="H754" s="469"/>
      <c r="I754" s="486" t="s">
        <v>9</v>
      </c>
      <c r="J754" s="486"/>
      <c r="K754" s="486"/>
      <c r="L754" s="486"/>
      <c r="M754" s="486"/>
      <c r="N754" s="486"/>
      <c r="O754" s="486"/>
      <c r="P754" s="486"/>
      <c r="Q754" s="486"/>
      <c r="R754" s="486"/>
      <c r="S754" s="486"/>
      <c r="T754" s="486"/>
      <c r="U754" s="486"/>
      <c r="V754" s="486"/>
      <c r="W754" s="486"/>
      <c r="X754" s="486"/>
      <c r="Y754" s="442"/>
      <c r="Z754" s="443"/>
      <c r="AA754" s="443"/>
      <c r="AB754" s="443"/>
      <c r="AC754" s="443"/>
      <c r="AD754" s="443"/>
      <c r="AE754" s="443"/>
      <c r="AF754" s="443"/>
      <c r="AG754" s="443"/>
      <c r="AH754" s="443"/>
      <c r="AI754" s="443"/>
      <c r="AJ754" s="443"/>
      <c r="AK754" s="443"/>
      <c r="AL754" s="443"/>
      <c r="AM754" s="443"/>
      <c r="AN754" s="443"/>
      <c r="AO754" s="443"/>
      <c r="AP754" s="443"/>
      <c r="AQ754" s="443"/>
      <c r="AR754" s="444"/>
      <c r="AS754" s="147">
        <f t="shared" si="75"/>
        <v>0</v>
      </c>
      <c r="AT754" s="143"/>
      <c r="AU754" s="322"/>
      <c r="AZ754" s="3" t="str">
        <f t="shared" si="76"/>
        <v>-</v>
      </c>
    </row>
    <row r="755" spans="4:52" ht="26.1" customHeight="1" x14ac:dyDescent="0.2">
      <c r="D755" s="467"/>
      <c r="E755" s="468"/>
      <c r="F755" s="468"/>
      <c r="G755" s="468"/>
      <c r="H755" s="469"/>
      <c r="I755" s="486" t="s">
        <v>10</v>
      </c>
      <c r="J755" s="486"/>
      <c r="K755" s="486"/>
      <c r="L755" s="486"/>
      <c r="M755" s="486"/>
      <c r="N755" s="486"/>
      <c r="O755" s="486"/>
      <c r="P755" s="486"/>
      <c r="Q755" s="486"/>
      <c r="R755" s="486"/>
      <c r="S755" s="486"/>
      <c r="T755" s="486"/>
      <c r="U755" s="486"/>
      <c r="V755" s="486"/>
      <c r="W755" s="486"/>
      <c r="X755" s="486"/>
      <c r="Y755" s="442"/>
      <c r="Z755" s="443"/>
      <c r="AA755" s="443"/>
      <c r="AB755" s="443"/>
      <c r="AC755" s="443"/>
      <c r="AD755" s="443"/>
      <c r="AE755" s="443"/>
      <c r="AF755" s="443"/>
      <c r="AG755" s="443"/>
      <c r="AH755" s="443"/>
      <c r="AI755" s="443"/>
      <c r="AJ755" s="443"/>
      <c r="AK755" s="443"/>
      <c r="AL755" s="443"/>
      <c r="AM755" s="443"/>
      <c r="AN755" s="443"/>
      <c r="AO755" s="443"/>
      <c r="AP755" s="443"/>
      <c r="AQ755" s="443"/>
      <c r="AR755" s="444"/>
      <c r="AS755" s="147">
        <f t="shared" si="75"/>
        <v>0</v>
      </c>
      <c r="AT755" s="143"/>
      <c r="AU755" s="322"/>
      <c r="AZ755" s="3" t="str">
        <f t="shared" si="76"/>
        <v>-</v>
      </c>
    </row>
    <row r="756" spans="4:52" ht="26.1" customHeight="1" x14ac:dyDescent="0.2">
      <c r="D756" s="467"/>
      <c r="E756" s="468"/>
      <c r="F756" s="468"/>
      <c r="G756" s="468"/>
      <c r="H756" s="469"/>
      <c r="I756" s="486" t="s">
        <v>12</v>
      </c>
      <c r="J756" s="486"/>
      <c r="K756" s="486"/>
      <c r="L756" s="486"/>
      <c r="M756" s="486"/>
      <c r="N756" s="486"/>
      <c r="O756" s="486"/>
      <c r="P756" s="486"/>
      <c r="Q756" s="486"/>
      <c r="R756" s="486"/>
      <c r="S756" s="486"/>
      <c r="T756" s="486"/>
      <c r="U756" s="486"/>
      <c r="V756" s="486"/>
      <c r="W756" s="486"/>
      <c r="X756" s="486"/>
      <c r="Y756" s="442"/>
      <c r="Z756" s="443"/>
      <c r="AA756" s="443"/>
      <c r="AB756" s="443"/>
      <c r="AC756" s="443"/>
      <c r="AD756" s="443"/>
      <c r="AE756" s="443"/>
      <c r="AF756" s="443"/>
      <c r="AG756" s="443"/>
      <c r="AH756" s="443"/>
      <c r="AI756" s="443"/>
      <c r="AJ756" s="443"/>
      <c r="AK756" s="443"/>
      <c r="AL756" s="443"/>
      <c r="AM756" s="443"/>
      <c r="AN756" s="443"/>
      <c r="AO756" s="443"/>
      <c r="AP756" s="443"/>
      <c r="AQ756" s="443"/>
      <c r="AR756" s="444"/>
      <c r="AS756" s="147">
        <f t="shared" si="75"/>
        <v>0</v>
      </c>
      <c r="AT756" s="143"/>
      <c r="AU756" s="322"/>
      <c r="AZ756" s="3" t="str">
        <f t="shared" si="76"/>
        <v>-</v>
      </c>
    </row>
    <row r="757" spans="4:52" ht="26.1" customHeight="1" x14ac:dyDescent="0.2">
      <c r="D757" s="467"/>
      <c r="E757" s="468"/>
      <c r="F757" s="468"/>
      <c r="G757" s="468"/>
      <c r="H757" s="469"/>
      <c r="I757" s="486" t="s">
        <v>734</v>
      </c>
      <c r="J757" s="486"/>
      <c r="K757" s="486"/>
      <c r="L757" s="486"/>
      <c r="M757" s="486"/>
      <c r="N757" s="486"/>
      <c r="O757" s="486"/>
      <c r="P757" s="486"/>
      <c r="Q757" s="486"/>
      <c r="R757" s="486"/>
      <c r="S757" s="486"/>
      <c r="T757" s="486"/>
      <c r="U757" s="486"/>
      <c r="V757" s="486"/>
      <c r="W757" s="486"/>
      <c r="X757" s="486"/>
      <c r="Y757" s="442"/>
      <c r="Z757" s="443"/>
      <c r="AA757" s="443"/>
      <c r="AB757" s="443"/>
      <c r="AC757" s="443"/>
      <c r="AD757" s="443"/>
      <c r="AE757" s="443"/>
      <c r="AF757" s="443"/>
      <c r="AG757" s="443"/>
      <c r="AH757" s="443"/>
      <c r="AI757" s="443"/>
      <c r="AJ757" s="443"/>
      <c r="AK757" s="443"/>
      <c r="AL757" s="443"/>
      <c r="AM757" s="443"/>
      <c r="AN757" s="443"/>
      <c r="AO757" s="443"/>
      <c r="AP757" s="443"/>
      <c r="AQ757" s="443"/>
      <c r="AR757" s="444"/>
      <c r="AS757" s="147">
        <f t="shared" si="75"/>
        <v>0</v>
      </c>
      <c r="AT757" s="143"/>
      <c r="AU757" s="322"/>
      <c r="AZ757" s="3" t="str">
        <f t="shared" si="76"/>
        <v>-</v>
      </c>
    </row>
    <row r="758" spans="4:52" ht="26.1" customHeight="1" x14ac:dyDescent="0.2">
      <c r="D758" s="467"/>
      <c r="E758" s="468"/>
      <c r="F758" s="468"/>
      <c r="G758" s="468"/>
      <c r="H758" s="469"/>
      <c r="I758" s="486" t="s">
        <v>11</v>
      </c>
      <c r="J758" s="486"/>
      <c r="K758" s="486"/>
      <c r="L758" s="486"/>
      <c r="M758" s="486"/>
      <c r="N758" s="486"/>
      <c r="O758" s="486"/>
      <c r="P758" s="486"/>
      <c r="Q758" s="486"/>
      <c r="R758" s="486"/>
      <c r="S758" s="486"/>
      <c r="T758" s="486"/>
      <c r="U758" s="486"/>
      <c r="V758" s="486"/>
      <c r="W758" s="486"/>
      <c r="X758" s="486"/>
      <c r="Y758" s="442"/>
      <c r="Z758" s="443"/>
      <c r="AA758" s="443"/>
      <c r="AB758" s="443"/>
      <c r="AC758" s="443"/>
      <c r="AD758" s="443"/>
      <c r="AE758" s="443"/>
      <c r="AF758" s="443"/>
      <c r="AG758" s="443"/>
      <c r="AH758" s="443"/>
      <c r="AI758" s="443"/>
      <c r="AJ758" s="443"/>
      <c r="AK758" s="443"/>
      <c r="AL758" s="443"/>
      <c r="AM758" s="443"/>
      <c r="AN758" s="443"/>
      <c r="AO758" s="443"/>
      <c r="AP758" s="443"/>
      <c r="AQ758" s="443"/>
      <c r="AR758" s="444"/>
      <c r="AS758" s="147">
        <f t="shared" si="75"/>
        <v>0</v>
      </c>
      <c r="AT758" s="143"/>
      <c r="AU758" s="322"/>
      <c r="AZ758" s="3" t="str">
        <f t="shared" si="76"/>
        <v>-</v>
      </c>
    </row>
    <row r="759" spans="4:52" ht="69.95" customHeight="1" x14ac:dyDescent="0.2">
      <c r="D759" s="467"/>
      <c r="E759" s="468"/>
      <c r="F759" s="468"/>
      <c r="G759" s="468"/>
      <c r="H759" s="469"/>
      <c r="I759" s="459" t="s">
        <v>871</v>
      </c>
      <c r="J759" s="460"/>
      <c r="K759" s="460"/>
      <c r="L759" s="460"/>
      <c r="M759" s="460"/>
      <c r="N759" s="460"/>
      <c r="O759" s="460"/>
      <c r="P759" s="460"/>
      <c r="Q759" s="460"/>
      <c r="R759" s="460"/>
      <c r="S759" s="460"/>
      <c r="T759" s="460"/>
      <c r="U759" s="460"/>
      <c r="V759" s="460"/>
      <c r="W759" s="460"/>
      <c r="X759" s="460"/>
      <c r="Y759" s="460"/>
      <c r="Z759" s="460"/>
      <c r="AA759" s="460"/>
      <c r="AB759" s="460"/>
      <c r="AC759" s="460"/>
      <c r="AD759" s="460"/>
      <c r="AE759" s="460"/>
      <c r="AF759" s="460"/>
      <c r="AG759" s="460"/>
      <c r="AH759" s="460"/>
      <c r="AI759" s="460"/>
      <c r="AJ759" s="460"/>
      <c r="AK759" s="460"/>
      <c r="AL759" s="460"/>
      <c r="AM759" s="460"/>
      <c r="AN759" s="460"/>
      <c r="AO759" s="460"/>
      <c r="AP759" s="460"/>
      <c r="AQ759" s="460"/>
      <c r="AR759" s="461"/>
      <c r="AS759" s="322"/>
      <c r="AT759" s="322"/>
      <c r="AU759" s="322"/>
    </row>
    <row r="760" spans="4:52" ht="14.1" customHeight="1" x14ac:dyDescent="0.2">
      <c r="D760" s="467"/>
      <c r="E760" s="468"/>
      <c r="F760" s="468"/>
      <c r="G760" s="468"/>
      <c r="H760" s="469"/>
      <c r="I760" s="111"/>
      <c r="J760" s="407" t="s">
        <v>132</v>
      </c>
      <c r="K760" s="407"/>
      <c r="L760" s="407"/>
      <c r="M760" s="407"/>
      <c r="N760" s="407"/>
      <c r="O760" s="407"/>
      <c r="P760" s="407"/>
      <c r="Q760" s="407"/>
      <c r="R760" s="410" t="s">
        <v>134</v>
      </c>
      <c r="S760" s="376"/>
      <c r="T760" s="376"/>
      <c r="U760" s="376"/>
      <c r="V760" s="376"/>
      <c r="W760" s="377"/>
      <c r="X760" s="120"/>
      <c r="Y760" s="410" t="s">
        <v>133</v>
      </c>
      <c r="Z760" s="376"/>
      <c r="AA760" s="376"/>
      <c r="AB760" s="376"/>
      <c r="AC760" s="376"/>
      <c r="AD760" s="376"/>
      <c r="AE760" s="376"/>
      <c r="AF760" s="376"/>
      <c r="AG760" s="376"/>
      <c r="AH760" s="376"/>
      <c r="AI760" s="376"/>
      <c r="AJ760" s="376"/>
      <c r="AK760" s="376"/>
      <c r="AL760" s="376"/>
      <c r="AM760" s="376"/>
      <c r="AN760" s="376"/>
      <c r="AO760" s="376"/>
      <c r="AP760" s="376"/>
      <c r="AQ760" s="376"/>
      <c r="AR760" s="377"/>
      <c r="AS760" s="322" t="s">
        <v>815</v>
      </c>
      <c r="AT760" s="322"/>
      <c r="AU760" s="322"/>
    </row>
    <row r="761" spans="4:52" ht="14.1" customHeight="1" x14ac:dyDescent="0.2">
      <c r="D761" s="467"/>
      <c r="E761" s="468"/>
      <c r="F761" s="468"/>
      <c r="G761" s="468"/>
      <c r="H761" s="469"/>
      <c r="I761" s="111" t="s">
        <v>748</v>
      </c>
      <c r="J761" s="408" t="str">
        <f>CONCATENATE('2.'!$D$8,'2.'!$I$8,'2.'!$J$8,"-")</f>
        <v>HAT-14-01-0380-</v>
      </c>
      <c r="K761" s="408"/>
      <c r="L761" s="408"/>
      <c r="M761" s="408"/>
      <c r="N761" s="408"/>
      <c r="O761" s="408"/>
      <c r="P761" s="408"/>
      <c r="Q761" s="408"/>
      <c r="R761" s="428"/>
      <c r="S761" s="429"/>
      <c r="T761" s="429"/>
      <c r="U761" s="429"/>
      <c r="V761" s="429"/>
      <c r="W761" s="473"/>
      <c r="X761" s="109" t="s">
        <v>129</v>
      </c>
      <c r="Y761" s="462"/>
      <c r="Z761" s="462"/>
      <c r="AA761" s="462"/>
      <c r="AB761" s="462"/>
      <c r="AC761" s="462"/>
      <c r="AD761" s="462"/>
      <c r="AE761" s="462"/>
      <c r="AF761" s="462"/>
      <c r="AG761" s="462"/>
      <c r="AH761" s="462"/>
      <c r="AI761" s="462"/>
      <c r="AJ761" s="462"/>
      <c r="AK761" s="462"/>
      <c r="AL761" s="462"/>
      <c r="AM761" s="462"/>
      <c r="AN761" s="462"/>
      <c r="AO761" s="462"/>
      <c r="AP761" s="462"/>
      <c r="AQ761" s="462"/>
      <c r="AR761" s="463"/>
      <c r="AS761" s="147">
        <f>IF(R761&gt;0,1,0)</f>
        <v>0</v>
      </c>
      <c r="AT761" s="321"/>
      <c r="AU761" s="322"/>
    </row>
    <row r="762" spans="4:52" ht="14.1" customHeight="1" x14ac:dyDescent="0.2">
      <c r="D762" s="467"/>
      <c r="E762" s="468"/>
      <c r="F762" s="468"/>
      <c r="G762" s="468"/>
      <c r="H762" s="469"/>
      <c r="I762" s="111" t="s">
        <v>749</v>
      </c>
      <c r="J762" s="408" t="str">
        <f>CONCATENATE('2.'!$D$8,'2.'!$I$8,'2.'!$J$8,"-")</f>
        <v>HAT-14-01-0380-</v>
      </c>
      <c r="K762" s="408"/>
      <c r="L762" s="408"/>
      <c r="M762" s="408"/>
      <c r="N762" s="408"/>
      <c r="O762" s="408"/>
      <c r="P762" s="408"/>
      <c r="Q762" s="408"/>
      <c r="R762" s="428"/>
      <c r="S762" s="429"/>
      <c r="T762" s="429"/>
      <c r="U762" s="429"/>
      <c r="V762" s="429"/>
      <c r="W762" s="473"/>
      <c r="X762" s="109" t="s">
        <v>129</v>
      </c>
      <c r="Y762" s="462"/>
      <c r="Z762" s="462"/>
      <c r="AA762" s="462"/>
      <c r="AB762" s="462"/>
      <c r="AC762" s="462"/>
      <c r="AD762" s="462"/>
      <c r="AE762" s="462"/>
      <c r="AF762" s="462"/>
      <c r="AG762" s="462"/>
      <c r="AH762" s="462"/>
      <c r="AI762" s="462"/>
      <c r="AJ762" s="462"/>
      <c r="AK762" s="462"/>
      <c r="AL762" s="462"/>
      <c r="AM762" s="462"/>
      <c r="AN762" s="462"/>
      <c r="AO762" s="462"/>
      <c r="AP762" s="462"/>
      <c r="AQ762" s="462"/>
      <c r="AR762" s="463"/>
      <c r="AS762" s="147">
        <f t="shared" ref="AS762:AS767" si="77">IF(R762&gt;0,1,0)</f>
        <v>0</v>
      </c>
      <c r="AT762" s="321"/>
      <c r="AU762" s="322"/>
    </row>
    <row r="763" spans="4:52" ht="14.1" customHeight="1" x14ac:dyDescent="0.2">
      <c r="D763" s="467"/>
      <c r="E763" s="468"/>
      <c r="F763" s="468"/>
      <c r="G763" s="468"/>
      <c r="H763" s="469"/>
      <c r="I763" s="111" t="s">
        <v>750</v>
      </c>
      <c r="J763" s="408" t="str">
        <f>CONCATENATE('2.'!$D$8,'2.'!$I$8,'2.'!$J$8,"-")</f>
        <v>HAT-14-01-0380-</v>
      </c>
      <c r="K763" s="408"/>
      <c r="L763" s="408"/>
      <c r="M763" s="408"/>
      <c r="N763" s="408"/>
      <c r="O763" s="408"/>
      <c r="P763" s="408"/>
      <c r="Q763" s="408"/>
      <c r="R763" s="428"/>
      <c r="S763" s="429"/>
      <c r="T763" s="429"/>
      <c r="U763" s="429"/>
      <c r="V763" s="429"/>
      <c r="W763" s="473"/>
      <c r="X763" s="109" t="s">
        <v>129</v>
      </c>
      <c r="Y763" s="462"/>
      <c r="Z763" s="462"/>
      <c r="AA763" s="462"/>
      <c r="AB763" s="462"/>
      <c r="AC763" s="462"/>
      <c r="AD763" s="462"/>
      <c r="AE763" s="462"/>
      <c r="AF763" s="462"/>
      <c r="AG763" s="462"/>
      <c r="AH763" s="462"/>
      <c r="AI763" s="462"/>
      <c r="AJ763" s="462"/>
      <c r="AK763" s="462"/>
      <c r="AL763" s="462"/>
      <c r="AM763" s="462"/>
      <c r="AN763" s="462"/>
      <c r="AO763" s="462"/>
      <c r="AP763" s="462"/>
      <c r="AQ763" s="462"/>
      <c r="AR763" s="463"/>
      <c r="AS763" s="147">
        <f t="shared" si="77"/>
        <v>0</v>
      </c>
      <c r="AT763" s="321"/>
      <c r="AU763" s="322"/>
    </row>
    <row r="764" spans="4:52" ht="14.1" customHeight="1" x14ac:dyDescent="0.2">
      <c r="D764" s="467"/>
      <c r="E764" s="468"/>
      <c r="F764" s="468"/>
      <c r="G764" s="468"/>
      <c r="H764" s="469"/>
      <c r="I764" s="111" t="s">
        <v>751</v>
      </c>
      <c r="J764" s="408" t="str">
        <f>CONCATENATE('2.'!$D$8,'2.'!$I$8,'2.'!$J$8,"-")</f>
        <v>HAT-14-01-0380-</v>
      </c>
      <c r="K764" s="408"/>
      <c r="L764" s="408"/>
      <c r="M764" s="408"/>
      <c r="N764" s="408"/>
      <c r="O764" s="408"/>
      <c r="P764" s="408"/>
      <c r="Q764" s="408"/>
      <c r="R764" s="428"/>
      <c r="S764" s="429"/>
      <c r="T764" s="429"/>
      <c r="U764" s="429"/>
      <c r="V764" s="429"/>
      <c r="W764" s="473"/>
      <c r="X764" s="109" t="s">
        <v>129</v>
      </c>
      <c r="Y764" s="462"/>
      <c r="Z764" s="462"/>
      <c r="AA764" s="462"/>
      <c r="AB764" s="462"/>
      <c r="AC764" s="462"/>
      <c r="AD764" s="462"/>
      <c r="AE764" s="462"/>
      <c r="AF764" s="462"/>
      <c r="AG764" s="462"/>
      <c r="AH764" s="462"/>
      <c r="AI764" s="462"/>
      <c r="AJ764" s="462"/>
      <c r="AK764" s="462"/>
      <c r="AL764" s="462"/>
      <c r="AM764" s="462"/>
      <c r="AN764" s="462"/>
      <c r="AO764" s="462"/>
      <c r="AP764" s="462"/>
      <c r="AQ764" s="462"/>
      <c r="AR764" s="463"/>
      <c r="AS764" s="147">
        <f t="shared" si="77"/>
        <v>0</v>
      </c>
      <c r="AT764" s="321"/>
      <c r="AU764" s="322"/>
    </row>
    <row r="765" spans="4:52" ht="14.1" customHeight="1" x14ac:dyDescent="0.2">
      <c r="D765" s="467"/>
      <c r="E765" s="468"/>
      <c r="F765" s="468"/>
      <c r="G765" s="468"/>
      <c r="H765" s="469"/>
      <c r="I765" s="111" t="s">
        <v>752</v>
      </c>
      <c r="J765" s="408" t="str">
        <f>CONCATENATE('2.'!$D$8,'2.'!$I$8,'2.'!$J$8,"-")</f>
        <v>HAT-14-01-0380-</v>
      </c>
      <c r="K765" s="408"/>
      <c r="L765" s="408"/>
      <c r="M765" s="408"/>
      <c r="N765" s="408"/>
      <c r="O765" s="408"/>
      <c r="P765" s="408"/>
      <c r="Q765" s="408"/>
      <c r="R765" s="428"/>
      <c r="S765" s="429"/>
      <c r="T765" s="429"/>
      <c r="U765" s="429"/>
      <c r="V765" s="429"/>
      <c r="W765" s="473"/>
      <c r="X765" s="109" t="s">
        <v>129</v>
      </c>
      <c r="Y765" s="462"/>
      <c r="Z765" s="462"/>
      <c r="AA765" s="462"/>
      <c r="AB765" s="462"/>
      <c r="AC765" s="462"/>
      <c r="AD765" s="462"/>
      <c r="AE765" s="462"/>
      <c r="AF765" s="462"/>
      <c r="AG765" s="462"/>
      <c r="AH765" s="462"/>
      <c r="AI765" s="462"/>
      <c r="AJ765" s="462"/>
      <c r="AK765" s="462"/>
      <c r="AL765" s="462"/>
      <c r="AM765" s="462"/>
      <c r="AN765" s="462"/>
      <c r="AO765" s="462"/>
      <c r="AP765" s="462"/>
      <c r="AQ765" s="462"/>
      <c r="AR765" s="463"/>
      <c r="AS765" s="147">
        <f t="shared" si="77"/>
        <v>0</v>
      </c>
      <c r="AT765" s="321"/>
      <c r="AU765" s="322"/>
    </row>
    <row r="766" spans="4:52" ht="14.1" customHeight="1" x14ac:dyDescent="0.2">
      <c r="D766" s="467"/>
      <c r="E766" s="468"/>
      <c r="F766" s="468"/>
      <c r="G766" s="468"/>
      <c r="H766" s="469"/>
      <c r="I766" s="111" t="s">
        <v>753</v>
      </c>
      <c r="J766" s="408" t="str">
        <f>CONCATENATE('2.'!$D$8,'2.'!$I$8,'2.'!$J$8,"-")</f>
        <v>HAT-14-01-0380-</v>
      </c>
      <c r="K766" s="408"/>
      <c r="L766" s="408"/>
      <c r="M766" s="408"/>
      <c r="N766" s="408"/>
      <c r="O766" s="408"/>
      <c r="P766" s="408"/>
      <c r="Q766" s="408"/>
      <c r="R766" s="428"/>
      <c r="S766" s="429"/>
      <c r="T766" s="429"/>
      <c r="U766" s="429"/>
      <c r="V766" s="429"/>
      <c r="W766" s="473"/>
      <c r="X766" s="109" t="s">
        <v>129</v>
      </c>
      <c r="Y766" s="462"/>
      <c r="Z766" s="462"/>
      <c r="AA766" s="462"/>
      <c r="AB766" s="462"/>
      <c r="AC766" s="462"/>
      <c r="AD766" s="462"/>
      <c r="AE766" s="462"/>
      <c r="AF766" s="462"/>
      <c r="AG766" s="462"/>
      <c r="AH766" s="462"/>
      <c r="AI766" s="462"/>
      <c r="AJ766" s="462"/>
      <c r="AK766" s="462"/>
      <c r="AL766" s="462"/>
      <c r="AM766" s="462"/>
      <c r="AN766" s="462"/>
      <c r="AO766" s="462"/>
      <c r="AP766" s="462"/>
      <c r="AQ766" s="462"/>
      <c r="AR766" s="463"/>
      <c r="AS766" s="147">
        <f t="shared" si="77"/>
        <v>0</v>
      </c>
      <c r="AT766" s="321"/>
      <c r="AU766" s="322"/>
    </row>
    <row r="767" spans="4:52" ht="14.1" customHeight="1" x14ac:dyDescent="0.2">
      <c r="D767" s="470"/>
      <c r="E767" s="471"/>
      <c r="F767" s="471"/>
      <c r="G767" s="471"/>
      <c r="H767" s="472"/>
      <c r="I767" s="111" t="s">
        <v>754</v>
      </c>
      <c r="J767" s="408" t="str">
        <f>CONCATENATE('2.'!$D$8,'2.'!$I$8,'2.'!$J$8,"-")</f>
        <v>HAT-14-01-0380-</v>
      </c>
      <c r="K767" s="408"/>
      <c r="L767" s="408"/>
      <c r="M767" s="408"/>
      <c r="N767" s="408"/>
      <c r="O767" s="408"/>
      <c r="P767" s="408"/>
      <c r="Q767" s="408"/>
      <c r="R767" s="428"/>
      <c r="S767" s="429"/>
      <c r="T767" s="429"/>
      <c r="U767" s="429"/>
      <c r="V767" s="429"/>
      <c r="W767" s="473"/>
      <c r="X767" s="109" t="s">
        <v>129</v>
      </c>
      <c r="Y767" s="462"/>
      <c r="Z767" s="462"/>
      <c r="AA767" s="462"/>
      <c r="AB767" s="462"/>
      <c r="AC767" s="462"/>
      <c r="AD767" s="462"/>
      <c r="AE767" s="462"/>
      <c r="AF767" s="462"/>
      <c r="AG767" s="462"/>
      <c r="AH767" s="462"/>
      <c r="AI767" s="462"/>
      <c r="AJ767" s="462"/>
      <c r="AK767" s="462"/>
      <c r="AL767" s="462"/>
      <c r="AM767" s="462"/>
      <c r="AN767" s="462"/>
      <c r="AO767" s="462"/>
      <c r="AP767" s="462"/>
      <c r="AQ767" s="462"/>
      <c r="AR767" s="463"/>
      <c r="AS767" s="147">
        <f t="shared" si="77"/>
        <v>0</v>
      </c>
      <c r="AT767" s="321"/>
      <c r="AU767" s="322"/>
    </row>
    <row r="768" spans="4:52" ht="14.1" customHeight="1" x14ac:dyDescent="0.2">
      <c r="D768" s="464" t="s">
        <v>75</v>
      </c>
      <c r="E768" s="465"/>
      <c r="F768" s="465"/>
      <c r="G768" s="465"/>
      <c r="H768" s="466"/>
      <c r="I768" s="487" t="s">
        <v>791</v>
      </c>
      <c r="J768" s="488"/>
      <c r="K768" s="488"/>
      <c r="L768" s="488"/>
      <c r="M768" s="488"/>
      <c r="N768" s="488"/>
      <c r="O768" s="488"/>
      <c r="P768" s="488"/>
      <c r="Q768" s="488"/>
      <c r="R768" s="488"/>
      <c r="S768" s="488"/>
      <c r="T768" s="488"/>
      <c r="U768" s="488"/>
      <c r="V768" s="488"/>
      <c r="W768" s="488"/>
      <c r="X768" s="488"/>
      <c r="Y768" s="488"/>
      <c r="Z768" s="488"/>
      <c r="AA768" s="488"/>
      <c r="AB768" s="488"/>
      <c r="AC768" s="488"/>
      <c r="AD768" s="488"/>
      <c r="AE768" s="488"/>
      <c r="AF768" s="488"/>
      <c r="AG768" s="488"/>
      <c r="AH768" s="488"/>
      <c r="AI768" s="488"/>
      <c r="AJ768" s="488"/>
      <c r="AK768" s="488"/>
      <c r="AL768" s="488"/>
      <c r="AM768" s="488"/>
      <c r="AN768" s="488"/>
      <c r="AO768" s="488"/>
      <c r="AP768" s="488"/>
      <c r="AQ768" s="488"/>
      <c r="AR768" s="489"/>
      <c r="AS768" s="319">
        <f>SUM(AS761:AS767)</f>
        <v>0</v>
      </c>
      <c r="AT768" s="319"/>
      <c r="AU768" s="319"/>
    </row>
    <row r="769" spans="4:52" ht="14.1" customHeight="1" x14ac:dyDescent="0.2">
      <c r="D769" s="467"/>
      <c r="E769" s="468"/>
      <c r="F769" s="468"/>
      <c r="G769" s="468"/>
      <c r="H769" s="469"/>
      <c r="I769" s="442"/>
      <c r="J769" s="443"/>
      <c r="K769" s="443"/>
      <c r="L769" s="443"/>
      <c r="M769" s="443"/>
      <c r="N769" s="443"/>
      <c r="O769" s="443"/>
      <c r="P769" s="443"/>
      <c r="Q769" s="443"/>
      <c r="R769" s="443"/>
      <c r="S769" s="443"/>
      <c r="T769" s="443"/>
      <c r="U769" s="443"/>
      <c r="V769" s="443"/>
      <c r="W769" s="443"/>
      <c r="X769" s="443"/>
      <c r="Y769" s="443"/>
      <c r="Z769" s="443"/>
      <c r="AA769" s="443"/>
      <c r="AB769" s="443"/>
      <c r="AC769" s="443"/>
      <c r="AD769" s="443"/>
      <c r="AE769" s="443"/>
      <c r="AF769" s="443"/>
      <c r="AG769" s="443"/>
      <c r="AH769" s="443"/>
      <c r="AI769" s="443"/>
      <c r="AJ769" s="443"/>
      <c r="AK769" s="443"/>
      <c r="AL769" s="443"/>
      <c r="AM769" s="443"/>
      <c r="AN769" s="443"/>
      <c r="AO769" s="443"/>
      <c r="AP769" s="443"/>
      <c r="AQ769" s="443"/>
      <c r="AR769" s="444"/>
      <c r="AS769" s="337"/>
      <c r="AT769" s="337"/>
      <c r="AU769" s="337"/>
    </row>
    <row r="770" spans="4:52" ht="14.1" customHeight="1" x14ac:dyDescent="0.2">
      <c r="D770" s="467"/>
      <c r="E770" s="468"/>
      <c r="F770" s="468"/>
      <c r="G770" s="468"/>
      <c r="H770" s="469"/>
      <c r="I770" s="483" t="s">
        <v>792</v>
      </c>
      <c r="J770" s="484"/>
      <c r="K770" s="484"/>
      <c r="L770" s="484"/>
      <c r="M770" s="484"/>
      <c r="N770" s="484"/>
      <c r="O770" s="484"/>
      <c r="P770" s="484"/>
      <c r="Q770" s="484"/>
      <c r="R770" s="484"/>
      <c r="S770" s="484"/>
      <c r="T770" s="484"/>
      <c r="U770" s="484"/>
      <c r="V770" s="484"/>
      <c r="W770" s="484"/>
      <c r="X770" s="484"/>
      <c r="Y770" s="484"/>
      <c r="Z770" s="484"/>
      <c r="AA770" s="484"/>
      <c r="AB770" s="484"/>
      <c r="AC770" s="484"/>
      <c r="AD770" s="484"/>
      <c r="AE770" s="484"/>
      <c r="AF770" s="484"/>
      <c r="AG770" s="484"/>
      <c r="AH770" s="484"/>
      <c r="AI770" s="484"/>
      <c r="AJ770" s="484"/>
      <c r="AK770" s="484"/>
      <c r="AL770" s="484"/>
      <c r="AM770" s="484"/>
      <c r="AN770" s="484"/>
      <c r="AO770" s="484"/>
      <c r="AP770" s="484"/>
      <c r="AQ770" s="484"/>
      <c r="AR770" s="485"/>
      <c r="AS770" s="154"/>
      <c r="AT770" s="154"/>
      <c r="AU770" s="154"/>
    </row>
    <row r="771" spans="4:52" ht="14.1" customHeight="1" x14ac:dyDescent="0.2">
      <c r="D771" s="467"/>
      <c r="E771" s="468"/>
      <c r="F771" s="468"/>
      <c r="G771" s="468"/>
      <c r="H771" s="469"/>
      <c r="I771" s="442"/>
      <c r="J771" s="443"/>
      <c r="K771" s="443"/>
      <c r="L771" s="443"/>
      <c r="M771" s="443"/>
      <c r="N771" s="443"/>
      <c r="O771" s="443"/>
      <c r="P771" s="443"/>
      <c r="Q771" s="443"/>
      <c r="R771" s="443"/>
      <c r="S771" s="443"/>
      <c r="T771" s="443"/>
      <c r="U771" s="443"/>
      <c r="V771" s="443"/>
      <c r="W771" s="443"/>
      <c r="X771" s="443"/>
      <c r="Y771" s="443"/>
      <c r="Z771" s="443"/>
      <c r="AA771" s="443"/>
      <c r="AB771" s="443"/>
      <c r="AC771" s="443"/>
      <c r="AD771" s="443"/>
      <c r="AE771" s="443"/>
      <c r="AF771" s="443"/>
      <c r="AG771" s="443"/>
      <c r="AH771" s="443"/>
      <c r="AI771" s="443"/>
      <c r="AJ771" s="443"/>
      <c r="AK771" s="443"/>
      <c r="AL771" s="443"/>
      <c r="AM771" s="443"/>
      <c r="AN771" s="443"/>
      <c r="AO771" s="443"/>
      <c r="AP771" s="443"/>
      <c r="AQ771" s="443"/>
      <c r="AR771" s="444"/>
      <c r="AS771" s="337"/>
      <c r="AT771" s="337"/>
      <c r="AU771" s="337"/>
    </row>
    <row r="772" spans="4:52" ht="27.95" customHeight="1" x14ac:dyDescent="0.15">
      <c r="D772" s="467"/>
      <c r="E772" s="468"/>
      <c r="F772" s="468"/>
      <c r="G772" s="468"/>
      <c r="H772" s="469"/>
      <c r="I772" s="486" t="s">
        <v>16</v>
      </c>
      <c r="J772" s="486"/>
      <c r="K772" s="486"/>
      <c r="L772" s="486"/>
      <c r="M772" s="486"/>
      <c r="N772" s="486"/>
      <c r="O772" s="486"/>
      <c r="P772" s="486"/>
      <c r="Q772" s="486"/>
      <c r="R772" s="486"/>
      <c r="S772" s="486"/>
      <c r="T772" s="486"/>
      <c r="U772" s="486"/>
      <c r="V772" s="486"/>
      <c r="W772" s="486"/>
      <c r="X772" s="486"/>
      <c r="Y772" s="486"/>
      <c r="Z772" s="486"/>
      <c r="AA772" s="486"/>
      <c r="AB772" s="486"/>
      <c r="AC772" s="486"/>
      <c r="AD772" s="486"/>
      <c r="AE772" s="486"/>
      <c r="AF772" s="486"/>
      <c r="AG772" s="486"/>
      <c r="AH772" s="486"/>
      <c r="AI772" s="486"/>
      <c r="AJ772" s="486"/>
      <c r="AK772" s="486"/>
      <c r="AL772" s="486"/>
      <c r="AM772" s="486"/>
      <c r="AN772" s="486"/>
      <c r="AO772" s="486"/>
      <c r="AP772" s="486"/>
      <c r="AQ772" s="486"/>
      <c r="AR772" s="486"/>
      <c r="AS772" s="303" t="s">
        <v>815</v>
      </c>
      <c r="AT772" s="303" t="s">
        <v>248</v>
      </c>
      <c r="AU772" s="154"/>
    </row>
    <row r="773" spans="4:52" ht="14.1" customHeight="1" x14ac:dyDescent="0.2">
      <c r="D773" s="467"/>
      <c r="E773" s="468"/>
      <c r="F773" s="468"/>
      <c r="G773" s="468"/>
      <c r="H773" s="469"/>
      <c r="I773" s="490"/>
      <c r="J773" s="491"/>
      <c r="K773" s="491"/>
      <c r="L773" s="491"/>
      <c r="M773" s="491"/>
      <c r="N773" s="491"/>
      <c r="O773" s="491"/>
      <c r="P773" s="491"/>
      <c r="Q773" s="491"/>
      <c r="R773" s="491"/>
      <c r="S773" s="491"/>
      <c r="T773" s="491"/>
      <c r="U773" s="491"/>
      <c r="V773" s="491"/>
      <c r="W773" s="491"/>
      <c r="X773" s="491"/>
      <c r="Y773" s="491"/>
      <c r="Z773" s="491"/>
      <c r="AA773" s="491"/>
      <c r="AB773" s="491"/>
      <c r="AC773" s="491"/>
      <c r="AD773" s="491"/>
      <c r="AE773" s="491"/>
      <c r="AF773" s="491"/>
      <c r="AG773" s="491"/>
      <c r="AH773" s="491"/>
      <c r="AI773" s="491"/>
      <c r="AJ773" s="491"/>
      <c r="AK773" s="491"/>
      <c r="AL773" s="491"/>
      <c r="AM773" s="491"/>
      <c r="AN773" s="491"/>
      <c r="AO773" s="491"/>
      <c r="AP773" s="491"/>
      <c r="AQ773" s="491"/>
      <c r="AR773" s="492"/>
      <c r="AS773" s="518"/>
      <c r="AT773" s="515"/>
      <c r="AU773" s="311"/>
    </row>
    <row r="774" spans="4:52" ht="14.1" customHeight="1" x14ac:dyDescent="0.2">
      <c r="D774" s="467"/>
      <c r="E774" s="468"/>
      <c r="F774" s="468"/>
      <c r="G774" s="468"/>
      <c r="H774" s="469"/>
      <c r="I774" s="493"/>
      <c r="J774" s="494"/>
      <c r="K774" s="494"/>
      <c r="L774" s="494"/>
      <c r="M774" s="494"/>
      <c r="N774" s="494"/>
      <c r="O774" s="494"/>
      <c r="P774" s="494"/>
      <c r="Q774" s="494"/>
      <c r="R774" s="494"/>
      <c r="S774" s="494"/>
      <c r="T774" s="494"/>
      <c r="U774" s="494"/>
      <c r="V774" s="494"/>
      <c r="W774" s="494"/>
      <c r="X774" s="494"/>
      <c r="Y774" s="494"/>
      <c r="Z774" s="494"/>
      <c r="AA774" s="494"/>
      <c r="AB774" s="494"/>
      <c r="AC774" s="494"/>
      <c r="AD774" s="494"/>
      <c r="AE774" s="494"/>
      <c r="AF774" s="494"/>
      <c r="AG774" s="494"/>
      <c r="AH774" s="494"/>
      <c r="AI774" s="494"/>
      <c r="AJ774" s="494"/>
      <c r="AK774" s="494"/>
      <c r="AL774" s="494"/>
      <c r="AM774" s="494"/>
      <c r="AN774" s="494"/>
      <c r="AO774" s="494"/>
      <c r="AP774" s="494"/>
      <c r="AQ774" s="494"/>
      <c r="AR774" s="495"/>
      <c r="AS774" s="518"/>
      <c r="AT774" s="516"/>
      <c r="AU774" s="311"/>
    </row>
    <row r="775" spans="4:52" ht="14.1" customHeight="1" x14ac:dyDescent="0.2">
      <c r="D775" s="467"/>
      <c r="E775" s="468"/>
      <c r="F775" s="468"/>
      <c r="G775" s="468"/>
      <c r="H775" s="469"/>
      <c r="I775" s="493"/>
      <c r="J775" s="494"/>
      <c r="K775" s="494"/>
      <c r="L775" s="494"/>
      <c r="M775" s="494"/>
      <c r="N775" s="494"/>
      <c r="O775" s="494"/>
      <c r="P775" s="494"/>
      <c r="Q775" s="494"/>
      <c r="R775" s="494"/>
      <c r="S775" s="494"/>
      <c r="T775" s="494"/>
      <c r="U775" s="494"/>
      <c r="V775" s="494"/>
      <c r="W775" s="494"/>
      <c r="X775" s="494"/>
      <c r="Y775" s="494"/>
      <c r="Z775" s="494"/>
      <c r="AA775" s="494"/>
      <c r="AB775" s="494"/>
      <c r="AC775" s="494"/>
      <c r="AD775" s="494"/>
      <c r="AE775" s="494"/>
      <c r="AF775" s="494"/>
      <c r="AG775" s="494"/>
      <c r="AH775" s="494"/>
      <c r="AI775" s="494"/>
      <c r="AJ775" s="494"/>
      <c r="AK775" s="494"/>
      <c r="AL775" s="494"/>
      <c r="AM775" s="494"/>
      <c r="AN775" s="494"/>
      <c r="AO775" s="494"/>
      <c r="AP775" s="494"/>
      <c r="AQ775" s="494"/>
      <c r="AR775" s="495"/>
      <c r="AS775" s="518"/>
      <c r="AT775" s="516"/>
      <c r="AU775" s="311"/>
    </row>
    <row r="776" spans="4:52" ht="14.1" customHeight="1" x14ac:dyDescent="0.2">
      <c r="D776" s="467"/>
      <c r="E776" s="468"/>
      <c r="F776" s="468"/>
      <c r="G776" s="468"/>
      <c r="H776" s="469"/>
      <c r="I776" s="493"/>
      <c r="J776" s="494"/>
      <c r="K776" s="494"/>
      <c r="L776" s="494"/>
      <c r="M776" s="494"/>
      <c r="N776" s="494"/>
      <c r="O776" s="494"/>
      <c r="P776" s="494"/>
      <c r="Q776" s="494"/>
      <c r="R776" s="494"/>
      <c r="S776" s="494"/>
      <c r="T776" s="494"/>
      <c r="U776" s="494"/>
      <c r="V776" s="494"/>
      <c r="W776" s="494"/>
      <c r="X776" s="494"/>
      <c r="Y776" s="494"/>
      <c r="Z776" s="494"/>
      <c r="AA776" s="494"/>
      <c r="AB776" s="494"/>
      <c r="AC776" s="494"/>
      <c r="AD776" s="494"/>
      <c r="AE776" s="494"/>
      <c r="AF776" s="494"/>
      <c r="AG776" s="494"/>
      <c r="AH776" s="494"/>
      <c r="AI776" s="494"/>
      <c r="AJ776" s="494"/>
      <c r="AK776" s="494"/>
      <c r="AL776" s="494"/>
      <c r="AM776" s="494"/>
      <c r="AN776" s="494"/>
      <c r="AO776" s="494"/>
      <c r="AP776" s="494"/>
      <c r="AQ776" s="494"/>
      <c r="AR776" s="495"/>
      <c r="AS776" s="518"/>
      <c r="AT776" s="516"/>
      <c r="AU776" s="311"/>
    </row>
    <row r="777" spans="4:52" ht="14.1" customHeight="1" x14ac:dyDescent="0.2">
      <c r="D777" s="467"/>
      <c r="E777" s="468"/>
      <c r="F777" s="468"/>
      <c r="G777" s="468"/>
      <c r="H777" s="469"/>
      <c r="I777" s="493"/>
      <c r="J777" s="494"/>
      <c r="K777" s="494"/>
      <c r="L777" s="494"/>
      <c r="M777" s="494"/>
      <c r="N777" s="494"/>
      <c r="O777" s="494"/>
      <c r="P777" s="494"/>
      <c r="Q777" s="494"/>
      <c r="R777" s="494"/>
      <c r="S777" s="494"/>
      <c r="T777" s="494"/>
      <c r="U777" s="494"/>
      <c r="V777" s="494"/>
      <c r="W777" s="494"/>
      <c r="X777" s="494"/>
      <c r="Y777" s="494"/>
      <c r="Z777" s="494"/>
      <c r="AA777" s="494"/>
      <c r="AB777" s="494"/>
      <c r="AC777" s="494"/>
      <c r="AD777" s="494"/>
      <c r="AE777" s="494"/>
      <c r="AF777" s="494"/>
      <c r="AG777" s="494"/>
      <c r="AH777" s="494"/>
      <c r="AI777" s="494"/>
      <c r="AJ777" s="494"/>
      <c r="AK777" s="494"/>
      <c r="AL777" s="494"/>
      <c r="AM777" s="494"/>
      <c r="AN777" s="494"/>
      <c r="AO777" s="494"/>
      <c r="AP777" s="494"/>
      <c r="AQ777" s="494"/>
      <c r="AR777" s="495"/>
      <c r="AS777" s="518"/>
      <c r="AT777" s="516"/>
      <c r="AU777" s="311"/>
    </row>
    <row r="778" spans="4:52" ht="14.1" customHeight="1" x14ac:dyDescent="0.2">
      <c r="D778" s="467"/>
      <c r="E778" s="468"/>
      <c r="F778" s="468"/>
      <c r="G778" s="468"/>
      <c r="H778" s="469"/>
      <c r="I778" s="493"/>
      <c r="J778" s="494"/>
      <c r="K778" s="494"/>
      <c r="L778" s="494"/>
      <c r="M778" s="494"/>
      <c r="N778" s="494"/>
      <c r="O778" s="494"/>
      <c r="P778" s="494"/>
      <c r="Q778" s="494"/>
      <c r="R778" s="494"/>
      <c r="S778" s="494"/>
      <c r="T778" s="494"/>
      <c r="U778" s="494"/>
      <c r="V778" s="494"/>
      <c r="W778" s="494"/>
      <c r="X778" s="494"/>
      <c r="Y778" s="494"/>
      <c r="Z778" s="494"/>
      <c r="AA778" s="494"/>
      <c r="AB778" s="494"/>
      <c r="AC778" s="494"/>
      <c r="AD778" s="494"/>
      <c r="AE778" s="494"/>
      <c r="AF778" s="494"/>
      <c r="AG778" s="494"/>
      <c r="AH778" s="494"/>
      <c r="AI778" s="494"/>
      <c r="AJ778" s="494"/>
      <c r="AK778" s="494"/>
      <c r="AL778" s="494"/>
      <c r="AM778" s="494"/>
      <c r="AN778" s="494"/>
      <c r="AO778" s="494"/>
      <c r="AP778" s="494"/>
      <c r="AQ778" s="494"/>
      <c r="AR778" s="495"/>
      <c r="AS778" s="518"/>
      <c r="AT778" s="516"/>
      <c r="AU778" s="311"/>
    </row>
    <row r="779" spans="4:52" ht="14.1" customHeight="1" x14ac:dyDescent="0.2">
      <c r="D779" s="467"/>
      <c r="E779" s="468"/>
      <c r="F779" s="468"/>
      <c r="G779" s="468"/>
      <c r="H779" s="469"/>
      <c r="I779" s="496"/>
      <c r="J779" s="497"/>
      <c r="K779" s="497"/>
      <c r="L779" s="497"/>
      <c r="M779" s="497"/>
      <c r="N779" s="497"/>
      <c r="O779" s="497"/>
      <c r="P779" s="497"/>
      <c r="Q779" s="497"/>
      <c r="R779" s="497"/>
      <c r="S779" s="497"/>
      <c r="T779" s="497"/>
      <c r="U779" s="497"/>
      <c r="V779" s="497"/>
      <c r="W779" s="497"/>
      <c r="X779" s="497"/>
      <c r="Y779" s="497"/>
      <c r="Z779" s="497"/>
      <c r="AA779" s="497"/>
      <c r="AB779" s="497"/>
      <c r="AC779" s="497"/>
      <c r="AD779" s="497"/>
      <c r="AE779" s="497"/>
      <c r="AF779" s="497"/>
      <c r="AG779" s="497"/>
      <c r="AH779" s="497"/>
      <c r="AI779" s="497"/>
      <c r="AJ779" s="497"/>
      <c r="AK779" s="497"/>
      <c r="AL779" s="497"/>
      <c r="AM779" s="497"/>
      <c r="AN779" s="497"/>
      <c r="AO779" s="497"/>
      <c r="AP779" s="497"/>
      <c r="AQ779" s="497"/>
      <c r="AR779" s="498"/>
      <c r="AS779" s="518"/>
      <c r="AT779" s="517"/>
      <c r="AU779" s="311"/>
      <c r="AV779" s="140">
        <f>LEN(I773)</f>
        <v>0</v>
      </c>
      <c r="AW779" s="140" t="s">
        <v>64</v>
      </c>
      <c r="AX779" s="141">
        <v>700</v>
      </c>
      <c r="AY779" s="140" t="s">
        <v>63</v>
      </c>
      <c r="AZ779" s="3" t="str">
        <f>IF(AV779&gt;AX779,"FIGYELEM! Tartsa be a megjelölt karakterszámot!","-")</f>
        <v>-</v>
      </c>
    </row>
    <row r="780" spans="4:52" ht="26.1" customHeight="1" x14ac:dyDescent="0.2">
      <c r="D780" s="467"/>
      <c r="E780" s="468"/>
      <c r="F780" s="468"/>
      <c r="G780" s="468"/>
      <c r="H780" s="469"/>
      <c r="I780" s="486" t="s">
        <v>8</v>
      </c>
      <c r="J780" s="499"/>
      <c r="K780" s="499"/>
      <c r="L780" s="499"/>
      <c r="M780" s="499"/>
      <c r="N780" s="499"/>
      <c r="O780" s="499"/>
      <c r="P780" s="499"/>
      <c r="Q780" s="499"/>
      <c r="R780" s="499"/>
      <c r="S780" s="499"/>
      <c r="T780" s="499"/>
      <c r="U780" s="499"/>
      <c r="V780" s="499"/>
      <c r="W780" s="499"/>
      <c r="X780" s="499"/>
      <c r="Y780" s="443"/>
      <c r="Z780" s="500"/>
      <c r="AA780" s="500"/>
      <c r="AB780" s="500"/>
      <c r="AC780" s="500"/>
      <c r="AD780" s="500"/>
      <c r="AE780" s="500"/>
      <c r="AF780" s="500"/>
      <c r="AG780" s="500"/>
      <c r="AH780" s="500"/>
      <c r="AI780" s="500"/>
      <c r="AJ780" s="500"/>
      <c r="AK780" s="500"/>
      <c r="AL780" s="500"/>
      <c r="AM780" s="500"/>
      <c r="AN780" s="500"/>
      <c r="AO780" s="500"/>
      <c r="AP780" s="500"/>
      <c r="AQ780" s="500"/>
      <c r="AR780" s="501"/>
      <c r="AS780" s="147">
        <f t="shared" ref="AS780:AS785" si="78">IF(Y780=BM54,1,0)</f>
        <v>0</v>
      </c>
      <c r="AT780" s="143"/>
      <c r="AU780" s="322"/>
      <c r="AZ780" s="3" t="str">
        <f t="shared" ref="AZ780:AZ785" si="79">IF(Y780=BM54,"FIGYELEM! Fejtse ki A részt vevő diákok tevékenységének bemutatása c. mezőben és csatoljon fényképet a tevékenységről!","-")</f>
        <v>-</v>
      </c>
    </row>
    <row r="781" spans="4:52" ht="26.1" customHeight="1" x14ac:dyDescent="0.2">
      <c r="D781" s="467"/>
      <c r="E781" s="468"/>
      <c r="F781" s="468"/>
      <c r="G781" s="468"/>
      <c r="H781" s="469"/>
      <c r="I781" s="486" t="s">
        <v>9</v>
      </c>
      <c r="J781" s="486"/>
      <c r="K781" s="486"/>
      <c r="L781" s="486"/>
      <c r="M781" s="486"/>
      <c r="N781" s="486"/>
      <c r="O781" s="486"/>
      <c r="P781" s="486"/>
      <c r="Q781" s="486"/>
      <c r="R781" s="486"/>
      <c r="S781" s="486"/>
      <c r="T781" s="486"/>
      <c r="U781" s="486"/>
      <c r="V781" s="486"/>
      <c r="W781" s="486"/>
      <c r="X781" s="486"/>
      <c r="Y781" s="442"/>
      <c r="Z781" s="443"/>
      <c r="AA781" s="443"/>
      <c r="AB781" s="443"/>
      <c r="AC781" s="443"/>
      <c r="AD781" s="443"/>
      <c r="AE781" s="443"/>
      <c r="AF781" s="443"/>
      <c r="AG781" s="443"/>
      <c r="AH781" s="443"/>
      <c r="AI781" s="443"/>
      <c r="AJ781" s="443"/>
      <c r="AK781" s="443"/>
      <c r="AL781" s="443"/>
      <c r="AM781" s="443"/>
      <c r="AN781" s="443"/>
      <c r="AO781" s="443"/>
      <c r="AP781" s="443"/>
      <c r="AQ781" s="443"/>
      <c r="AR781" s="444"/>
      <c r="AS781" s="147">
        <f t="shared" si="78"/>
        <v>0</v>
      </c>
      <c r="AT781" s="143"/>
      <c r="AU781" s="322"/>
      <c r="AZ781" s="3" t="str">
        <f t="shared" si="79"/>
        <v>-</v>
      </c>
    </row>
    <row r="782" spans="4:52" ht="26.1" customHeight="1" x14ac:dyDescent="0.2">
      <c r="D782" s="467"/>
      <c r="E782" s="468"/>
      <c r="F782" s="468"/>
      <c r="G782" s="468"/>
      <c r="H782" s="469"/>
      <c r="I782" s="486" t="s">
        <v>10</v>
      </c>
      <c r="J782" s="486"/>
      <c r="K782" s="486"/>
      <c r="L782" s="486"/>
      <c r="M782" s="486"/>
      <c r="N782" s="486"/>
      <c r="O782" s="486"/>
      <c r="P782" s="486"/>
      <c r="Q782" s="486"/>
      <c r="R782" s="486"/>
      <c r="S782" s="486"/>
      <c r="T782" s="486"/>
      <c r="U782" s="486"/>
      <c r="V782" s="486"/>
      <c r="W782" s="486"/>
      <c r="X782" s="486"/>
      <c r="Y782" s="442"/>
      <c r="Z782" s="443"/>
      <c r="AA782" s="443"/>
      <c r="AB782" s="443"/>
      <c r="AC782" s="443"/>
      <c r="AD782" s="443"/>
      <c r="AE782" s="443"/>
      <c r="AF782" s="443"/>
      <c r="AG782" s="443"/>
      <c r="AH782" s="443"/>
      <c r="AI782" s="443"/>
      <c r="AJ782" s="443"/>
      <c r="AK782" s="443"/>
      <c r="AL782" s="443"/>
      <c r="AM782" s="443"/>
      <c r="AN782" s="443"/>
      <c r="AO782" s="443"/>
      <c r="AP782" s="443"/>
      <c r="AQ782" s="443"/>
      <c r="AR782" s="444"/>
      <c r="AS782" s="147">
        <f t="shared" si="78"/>
        <v>0</v>
      </c>
      <c r="AT782" s="143"/>
      <c r="AU782" s="322"/>
      <c r="AZ782" s="3" t="str">
        <f t="shared" si="79"/>
        <v>-</v>
      </c>
    </row>
    <row r="783" spans="4:52" ht="26.1" customHeight="1" x14ac:dyDescent="0.2">
      <c r="D783" s="467"/>
      <c r="E783" s="468"/>
      <c r="F783" s="468"/>
      <c r="G783" s="468"/>
      <c r="H783" s="469"/>
      <c r="I783" s="486" t="s">
        <v>12</v>
      </c>
      <c r="J783" s="486"/>
      <c r="K783" s="486"/>
      <c r="L783" s="486"/>
      <c r="M783" s="486"/>
      <c r="N783" s="486"/>
      <c r="O783" s="486"/>
      <c r="P783" s="486"/>
      <c r="Q783" s="486"/>
      <c r="R783" s="486"/>
      <c r="S783" s="486"/>
      <c r="T783" s="486"/>
      <c r="U783" s="486"/>
      <c r="V783" s="486"/>
      <c r="W783" s="486"/>
      <c r="X783" s="486"/>
      <c r="Y783" s="442"/>
      <c r="Z783" s="443"/>
      <c r="AA783" s="443"/>
      <c r="AB783" s="443"/>
      <c r="AC783" s="443"/>
      <c r="AD783" s="443"/>
      <c r="AE783" s="443"/>
      <c r="AF783" s="443"/>
      <c r="AG783" s="443"/>
      <c r="AH783" s="443"/>
      <c r="AI783" s="443"/>
      <c r="AJ783" s="443"/>
      <c r="AK783" s="443"/>
      <c r="AL783" s="443"/>
      <c r="AM783" s="443"/>
      <c r="AN783" s="443"/>
      <c r="AO783" s="443"/>
      <c r="AP783" s="443"/>
      <c r="AQ783" s="443"/>
      <c r="AR783" s="444"/>
      <c r="AS783" s="147">
        <f t="shared" si="78"/>
        <v>0</v>
      </c>
      <c r="AT783" s="143"/>
      <c r="AU783" s="322"/>
      <c r="AZ783" s="3" t="str">
        <f t="shared" si="79"/>
        <v>-</v>
      </c>
    </row>
    <row r="784" spans="4:52" ht="26.1" customHeight="1" x14ac:dyDescent="0.2">
      <c r="D784" s="467"/>
      <c r="E784" s="468"/>
      <c r="F784" s="468"/>
      <c r="G784" s="468"/>
      <c r="H784" s="469"/>
      <c r="I784" s="486" t="s">
        <v>734</v>
      </c>
      <c r="J784" s="486"/>
      <c r="K784" s="486"/>
      <c r="L784" s="486"/>
      <c r="M784" s="486"/>
      <c r="N784" s="486"/>
      <c r="O784" s="486"/>
      <c r="P784" s="486"/>
      <c r="Q784" s="486"/>
      <c r="R784" s="486"/>
      <c r="S784" s="486"/>
      <c r="T784" s="486"/>
      <c r="U784" s="486"/>
      <c r="V784" s="486"/>
      <c r="W784" s="486"/>
      <c r="X784" s="486"/>
      <c r="Y784" s="442"/>
      <c r="Z784" s="443"/>
      <c r="AA784" s="443"/>
      <c r="AB784" s="443"/>
      <c r="AC784" s="443"/>
      <c r="AD784" s="443"/>
      <c r="AE784" s="443"/>
      <c r="AF784" s="443"/>
      <c r="AG784" s="443"/>
      <c r="AH784" s="443"/>
      <c r="AI784" s="443"/>
      <c r="AJ784" s="443"/>
      <c r="AK784" s="443"/>
      <c r="AL784" s="443"/>
      <c r="AM784" s="443"/>
      <c r="AN784" s="443"/>
      <c r="AO784" s="443"/>
      <c r="AP784" s="443"/>
      <c r="AQ784" s="443"/>
      <c r="AR784" s="444"/>
      <c r="AS784" s="147">
        <f t="shared" si="78"/>
        <v>0</v>
      </c>
      <c r="AT784" s="143"/>
      <c r="AU784" s="322"/>
      <c r="AZ784" s="3" t="str">
        <f t="shared" si="79"/>
        <v>-</v>
      </c>
    </row>
    <row r="785" spans="4:52" ht="26.1" customHeight="1" x14ac:dyDescent="0.2">
      <c r="D785" s="467"/>
      <c r="E785" s="468"/>
      <c r="F785" s="468"/>
      <c r="G785" s="468"/>
      <c r="H785" s="469"/>
      <c r="I785" s="486" t="s">
        <v>11</v>
      </c>
      <c r="J785" s="486"/>
      <c r="K785" s="486"/>
      <c r="L785" s="486"/>
      <c r="M785" s="486"/>
      <c r="N785" s="486"/>
      <c r="O785" s="486"/>
      <c r="P785" s="486"/>
      <c r="Q785" s="486"/>
      <c r="R785" s="486"/>
      <c r="S785" s="486"/>
      <c r="T785" s="486"/>
      <c r="U785" s="486"/>
      <c r="V785" s="486"/>
      <c r="W785" s="486"/>
      <c r="X785" s="486"/>
      <c r="Y785" s="442"/>
      <c r="Z785" s="443"/>
      <c r="AA785" s="443"/>
      <c r="AB785" s="443"/>
      <c r="AC785" s="443"/>
      <c r="AD785" s="443"/>
      <c r="AE785" s="443"/>
      <c r="AF785" s="443"/>
      <c r="AG785" s="443"/>
      <c r="AH785" s="443"/>
      <c r="AI785" s="443"/>
      <c r="AJ785" s="443"/>
      <c r="AK785" s="443"/>
      <c r="AL785" s="443"/>
      <c r="AM785" s="443"/>
      <c r="AN785" s="443"/>
      <c r="AO785" s="443"/>
      <c r="AP785" s="443"/>
      <c r="AQ785" s="443"/>
      <c r="AR785" s="444"/>
      <c r="AS785" s="147">
        <f t="shared" si="78"/>
        <v>0</v>
      </c>
      <c r="AT785" s="143"/>
      <c r="AU785" s="322"/>
      <c r="AZ785" s="3" t="str">
        <f t="shared" si="79"/>
        <v>-</v>
      </c>
    </row>
    <row r="786" spans="4:52" ht="69.95" customHeight="1" x14ac:dyDescent="0.2">
      <c r="D786" s="467"/>
      <c r="E786" s="468"/>
      <c r="F786" s="468"/>
      <c r="G786" s="468"/>
      <c r="H786" s="469"/>
      <c r="I786" s="459" t="s">
        <v>871</v>
      </c>
      <c r="J786" s="460"/>
      <c r="K786" s="460"/>
      <c r="L786" s="460"/>
      <c r="M786" s="460"/>
      <c r="N786" s="460"/>
      <c r="O786" s="460"/>
      <c r="P786" s="460"/>
      <c r="Q786" s="460"/>
      <c r="R786" s="460"/>
      <c r="S786" s="460"/>
      <c r="T786" s="460"/>
      <c r="U786" s="460"/>
      <c r="V786" s="460"/>
      <c r="W786" s="460"/>
      <c r="X786" s="460"/>
      <c r="Y786" s="460"/>
      <c r="Z786" s="460"/>
      <c r="AA786" s="460"/>
      <c r="AB786" s="460"/>
      <c r="AC786" s="460"/>
      <c r="AD786" s="460"/>
      <c r="AE786" s="460"/>
      <c r="AF786" s="460"/>
      <c r="AG786" s="460"/>
      <c r="AH786" s="460"/>
      <c r="AI786" s="460"/>
      <c r="AJ786" s="460"/>
      <c r="AK786" s="460"/>
      <c r="AL786" s="460"/>
      <c r="AM786" s="460"/>
      <c r="AN786" s="460"/>
      <c r="AO786" s="460"/>
      <c r="AP786" s="460"/>
      <c r="AQ786" s="460"/>
      <c r="AR786" s="461"/>
      <c r="AS786" s="322"/>
      <c r="AT786" s="322"/>
      <c r="AU786" s="322"/>
    </row>
    <row r="787" spans="4:52" ht="14.1" customHeight="1" x14ac:dyDescent="0.15">
      <c r="D787" s="467"/>
      <c r="E787" s="468"/>
      <c r="F787" s="468"/>
      <c r="G787" s="468"/>
      <c r="H787" s="469"/>
      <c r="I787" s="111"/>
      <c r="J787" s="407" t="s">
        <v>132</v>
      </c>
      <c r="K787" s="407"/>
      <c r="L787" s="407"/>
      <c r="M787" s="407"/>
      <c r="N787" s="407"/>
      <c r="O787" s="407"/>
      <c r="P787" s="407"/>
      <c r="Q787" s="407"/>
      <c r="R787" s="410" t="s">
        <v>134</v>
      </c>
      <c r="S787" s="376"/>
      <c r="T787" s="376"/>
      <c r="U787" s="376"/>
      <c r="V787" s="376"/>
      <c r="W787" s="377"/>
      <c r="X787" s="120"/>
      <c r="Y787" s="410" t="s">
        <v>133</v>
      </c>
      <c r="Z787" s="376"/>
      <c r="AA787" s="376"/>
      <c r="AB787" s="376"/>
      <c r="AC787" s="376"/>
      <c r="AD787" s="376"/>
      <c r="AE787" s="376"/>
      <c r="AF787" s="376"/>
      <c r="AG787" s="376"/>
      <c r="AH787" s="376"/>
      <c r="AI787" s="376"/>
      <c r="AJ787" s="376"/>
      <c r="AK787" s="376"/>
      <c r="AL787" s="376"/>
      <c r="AM787" s="376"/>
      <c r="AN787" s="376"/>
      <c r="AO787" s="376"/>
      <c r="AP787" s="376"/>
      <c r="AQ787" s="376"/>
      <c r="AR787" s="377"/>
      <c r="AS787" s="303" t="s">
        <v>815</v>
      </c>
      <c r="AT787" s="322"/>
      <c r="AU787" s="322"/>
    </row>
    <row r="788" spans="4:52" ht="14.1" customHeight="1" x14ac:dyDescent="0.2">
      <c r="D788" s="467"/>
      <c r="E788" s="468"/>
      <c r="F788" s="468"/>
      <c r="G788" s="468"/>
      <c r="H788" s="469"/>
      <c r="I788" s="111" t="s">
        <v>748</v>
      </c>
      <c r="J788" s="408" t="str">
        <f>CONCATENATE('2.'!$D$8,'2.'!$I$8,'2.'!$J$8,"-")</f>
        <v>HAT-14-01-0380-</v>
      </c>
      <c r="K788" s="408"/>
      <c r="L788" s="408"/>
      <c r="M788" s="408"/>
      <c r="N788" s="408"/>
      <c r="O788" s="408"/>
      <c r="P788" s="408"/>
      <c r="Q788" s="408"/>
      <c r="R788" s="428"/>
      <c r="S788" s="429"/>
      <c r="T788" s="429"/>
      <c r="U788" s="429"/>
      <c r="V788" s="429"/>
      <c r="W788" s="473"/>
      <c r="X788" s="109" t="s">
        <v>129</v>
      </c>
      <c r="Y788" s="462"/>
      <c r="Z788" s="462"/>
      <c r="AA788" s="462"/>
      <c r="AB788" s="462"/>
      <c r="AC788" s="462"/>
      <c r="AD788" s="462"/>
      <c r="AE788" s="462"/>
      <c r="AF788" s="462"/>
      <c r="AG788" s="462"/>
      <c r="AH788" s="462"/>
      <c r="AI788" s="462"/>
      <c r="AJ788" s="462"/>
      <c r="AK788" s="462"/>
      <c r="AL788" s="462"/>
      <c r="AM788" s="462"/>
      <c r="AN788" s="462"/>
      <c r="AO788" s="462"/>
      <c r="AP788" s="462"/>
      <c r="AQ788" s="462"/>
      <c r="AR788" s="463"/>
      <c r="AS788" s="147">
        <f t="shared" ref="AS788:AS794" si="80">IF(R788&gt;0,1,0)</f>
        <v>0</v>
      </c>
      <c r="AT788" s="321"/>
      <c r="AU788" s="322"/>
    </row>
    <row r="789" spans="4:52" ht="14.1" customHeight="1" x14ac:dyDescent="0.2">
      <c r="D789" s="467"/>
      <c r="E789" s="468"/>
      <c r="F789" s="468"/>
      <c r="G789" s="468"/>
      <c r="H789" s="469"/>
      <c r="I789" s="111" t="s">
        <v>749</v>
      </c>
      <c r="J789" s="408" t="str">
        <f>CONCATENATE('2.'!$D$8,'2.'!$I$8,'2.'!$J$8,"-")</f>
        <v>HAT-14-01-0380-</v>
      </c>
      <c r="K789" s="408"/>
      <c r="L789" s="408"/>
      <c r="M789" s="408"/>
      <c r="N789" s="408"/>
      <c r="O789" s="408"/>
      <c r="P789" s="408"/>
      <c r="Q789" s="408"/>
      <c r="R789" s="428"/>
      <c r="S789" s="429"/>
      <c r="T789" s="429"/>
      <c r="U789" s="429"/>
      <c r="V789" s="429"/>
      <c r="W789" s="473"/>
      <c r="X789" s="109" t="s">
        <v>129</v>
      </c>
      <c r="Y789" s="462"/>
      <c r="Z789" s="462"/>
      <c r="AA789" s="462"/>
      <c r="AB789" s="462"/>
      <c r="AC789" s="462"/>
      <c r="AD789" s="462"/>
      <c r="AE789" s="462"/>
      <c r="AF789" s="462"/>
      <c r="AG789" s="462"/>
      <c r="AH789" s="462"/>
      <c r="AI789" s="462"/>
      <c r="AJ789" s="462"/>
      <c r="AK789" s="462"/>
      <c r="AL789" s="462"/>
      <c r="AM789" s="462"/>
      <c r="AN789" s="462"/>
      <c r="AO789" s="462"/>
      <c r="AP789" s="462"/>
      <c r="AQ789" s="462"/>
      <c r="AR789" s="463"/>
      <c r="AS789" s="147">
        <f t="shared" si="80"/>
        <v>0</v>
      </c>
      <c r="AT789" s="321"/>
      <c r="AU789" s="322"/>
    </row>
    <row r="790" spans="4:52" ht="14.1" customHeight="1" x14ac:dyDescent="0.2">
      <c r="D790" s="467"/>
      <c r="E790" s="468"/>
      <c r="F790" s="468"/>
      <c r="G790" s="468"/>
      <c r="H790" s="469"/>
      <c r="I790" s="111" t="s">
        <v>750</v>
      </c>
      <c r="J790" s="408" t="str">
        <f>CONCATENATE('2.'!$D$8,'2.'!$I$8,'2.'!$J$8,"-")</f>
        <v>HAT-14-01-0380-</v>
      </c>
      <c r="K790" s="408"/>
      <c r="L790" s="408"/>
      <c r="M790" s="408"/>
      <c r="N790" s="408"/>
      <c r="O790" s="408"/>
      <c r="P790" s="408"/>
      <c r="Q790" s="408"/>
      <c r="R790" s="428"/>
      <c r="S790" s="429"/>
      <c r="T790" s="429"/>
      <c r="U790" s="429"/>
      <c r="V790" s="429"/>
      <c r="W790" s="473"/>
      <c r="X790" s="109" t="s">
        <v>129</v>
      </c>
      <c r="Y790" s="462"/>
      <c r="Z790" s="462"/>
      <c r="AA790" s="462"/>
      <c r="AB790" s="462"/>
      <c r="AC790" s="462"/>
      <c r="AD790" s="462"/>
      <c r="AE790" s="462"/>
      <c r="AF790" s="462"/>
      <c r="AG790" s="462"/>
      <c r="AH790" s="462"/>
      <c r="AI790" s="462"/>
      <c r="AJ790" s="462"/>
      <c r="AK790" s="462"/>
      <c r="AL790" s="462"/>
      <c r="AM790" s="462"/>
      <c r="AN790" s="462"/>
      <c r="AO790" s="462"/>
      <c r="AP790" s="462"/>
      <c r="AQ790" s="462"/>
      <c r="AR790" s="463"/>
      <c r="AS790" s="147">
        <f t="shared" si="80"/>
        <v>0</v>
      </c>
      <c r="AT790" s="321"/>
      <c r="AU790" s="322"/>
    </row>
    <row r="791" spans="4:52" ht="14.1" customHeight="1" x14ac:dyDescent="0.2">
      <c r="D791" s="467"/>
      <c r="E791" s="468"/>
      <c r="F791" s="468"/>
      <c r="G791" s="468"/>
      <c r="H791" s="469"/>
      <c r="I791" s="111" t="s">
        <v>751</v>
      </c>
      <c r="J791" s="408" t="str">
        <f>CONCATENATE('2.'!$D$8,'2.'!$I$8,'2.'!$J$8,"-")</f>
        <v>HAT-14-01-0380-</v>
      </c>
      <c r="K791" s="408"/>
      <c r="L791" s="408"/>
      <c r="M791" s="408"/>
      <c r="N791" s="408"/>
      <c r="O791" s="408"/>
      <c r="P791" s="408"/>
      <c r="Q791" s="408"/>
      <c r="R791" s="428"/>
      <c r="S791" s="429"/>
      <c r="T791" s="429"/>
      <c r="U791" s="429"/>
      <c r="V791" s="429"/>
      <c r="W791" s="473"/>
      <c r="X791" s="109" t="s">
        <v>129</v>
      </c>
      <c r="Y791" s="462"/>
      <c r="Z791" s="462"/>
      <c r="AA791" s="462"/>
      <c r="AB791" s="462"/>
      <c r="AC791" s="462"/>
      <c r="AD791" s="462"/>
      <c r="AE791" s="462"/>
      <c r="AF791" s="462"/>
      <c r="AG791" s="462"/>
      <c r="AH791" s="462"/>
      <c r="AI791" s="462"/>
      <c r="AJ791" s="462"/>
      <c r="AK791" s="462"/>
      <c r="AL791" s="462"/>
      <c r="AM791" s="462"/>
      <c r="AN791" s="462"/>
      <c r="AO791" s="462"/>
      <c r="AP791" s="462"/>
      <c r="AQ791" s="462"/>
      <c r="AR791" s="463"/>
      <c r="AS791" s="147">
        <f t="shared" si="80"/>
        <v>0</v>
      </c>
      <c r="AT791" s="321"/>
      <c r="AU791" s="322"/>
    </row>
    <row r="792" spans="4:52" ht="14.1" customHeight="1" x14ac:dyDescent="0.2">
      <c r="D792" s="467"/>
      <c r="E792" s="468"/>
      <c r="F792" s="468"/>
      <c r="G792" s="468"/>
      <c r="H792" s="469"/>
      <c r="I792" s="111" t="s">
        <v>752</v>
      </c>
      <c r="J792" s="408" t="str">
        <f>CONCATENATE('2.'!$D$8,'2.'!$I$8,'2.'!$J$8,"-")</f>
        <v>HAT-14-01-0380-</v>
      </c>
      <c r="K792" s="408"/>
      <c r="L792" s="408"/>
      <c r="M792" s="408"/>
      <c r="N792" s="408"/>
      <c r="O792" s="408"/>
      <c r="P792" s="408"/>
      <c r="Q792" s="408"/>
      <c r="R792" s="428"/>
      <c r="S792" s="429"/>
      <c r="T792" s="429"/>
      <c r="U792" s="429"/>
      <c r="V792" s="429"/>
      <c r="W792" s="473"/>
      <c r="X792" s="109" t="s">
        <v>129</v>
      </c>
      <c r="Y792" s="462"/>
      <c r="Z792" s="462"/>
      <c r="AA792" s="462"/>
      <c r="AB792" s="462"/>
      <c r="AC792" s="462"/>
      <c r="AD792" s="462"/>
      <c r="AE792" s="462"/>
      <c r="AF792" s="462"/>
      <c r="AG792" s="462"/>
      <c r="AH792" s="462"/>
      <c r="AI792" s="462"/>
      <c r="AJ792" s="462"/>
      <c r="AK792" s="462"/>
      <c r="AL792" s="462"/>
      <c r="AM792" s="462"/>
      <c r="AN792" s="462"/>
      <c r="AO792" s="462"/>
      <c r="AP792" s="462"/>
      <c r="AQ792" s="462"/>
      <c r="AR792" s="463"/>
      <c r="AS792" s="147">
        <f t="shared" si="80"/>
        <v>0</v>
      </c>
      <c r="AT792" s="321"/>
      <c r="AU792" s="322"/>
    </row>
    <row r="793" spans="4:52" ht="14.1" customHeight="1" x14ac:dyDescent="0.2">
      <c r="D793" s="467"/>
      <c r="E793" s="468"/>
      <c r="F793" s="468"/>
      <c r="G793" s="468"/>
      <c r="H793" s="469"/>
      <c r="I793" s="111" t="s">
        <v>753</v>
      </c>
      <c r="J793" s="408" t="str">
        <f>CONCATENATE('2.'!$D$8,'2.'!$I$8,'2.'!$J$8,"-")</f>
        <v>HAT-14-01-0380-</v>
      </c>
      <c r="K793" s="408"/>
      <c r="L793" s="408"/>
      <c r="M793" s="408"/>
      <c r="N793" s="408"/>
      <c r="O793" s="408"/>
      <c r="P793" s="408"/>
      <c r="Q793" s="408"/>
      <c r="R793" s="428"/>
      <c r="S793" s="429"/>
      <c r="T793" s="429"/>
      <c r="U793" s="429"/>
      <c r="V793" s="429"/>
      <c r="W793" s="473"/>
      <c r="X793" s="109" t="s">
        <v>129</v>
      </c>
      <c r="Y793" s="462"/>
      <c r="Z793" s="462"/>
      <c r="AA793" s="462"/>
      <c r="AB793" s="462"/>
      <c r="AC793" s="462"/>
      <c r="AD793" s="462"/>
      <c r="AE793" s="462"/>
      <c r="AF793" s="462"/>
      <c r="AG793" s="462"/>
      <c r="AH793" s="462"/>
      <c r="AI793" s="462"/>
      <c r="AJ793" s="462"/>
      <c r="AK793" s="462"/>
      <c r="AL793" s="462"/>
      <c r="AM793" s="462"/>
      <c r="AN793" s="462"/>
      <c r="AO793" s="462"/>
      <c r="AP793" s="462"/>
      <c r="AQ793" s="462"/>
      <c r="AR793" s="463"/>
      <c r="AS793" s="147">
        <f t="shared" si="80"/>
        <v>0</v>
      </c>
      <c r="AT793" s="321"/>
      <c r="AU793" s="322"/>
    </row>
    <row r="794" spans="4:52" ht="14.1" customHeight="1" x14ac:dyDescent="0.2">
      <c r="D794" s="467"/>
      <c r="E794" s="468"/>
      <c r="F794" s="468"/>
      <c r="G794" s="468"/>
      <c r="H794" s="469"/>
      <c r="I794" s="111" t="s">
        <v>754</v>
      </c>
      <c r="J794" s="408" t="str">
        <f>CONCATENATE('2.'!$D$8,'2.'!$I$8,'2.'!$J$8,"-")</f>
        <v>HAT-14-01-0380-</v>
      </c>
      <c r="K794" s="408"/>
      <c r="L794" s="408"/>
      <c r="M794" s="408"/>
      <c r="N794" s="408"/>
      <c r="O794" s="408"/>
      <c r="P794" s="408"/>
      <c r="Q794" s="408"/>
      <c r="R794" s="428"/>
      <c r="S794" s="429"/>
      <c r="T794" s="429"/>
      <c r="U794" s="429"/>
      <c r="V794" s="429"/>
      <c r="W794" s="473"/>
      <c r="X794" s="109" t="s">
        <v>129</v>
      </c>
      <c r="Y794" s="462"/>
      <c r="Z794" s="462"/>
      <c r="AA794" s="462"/>
      <c r="AB794" s="462"/>
      <c r="AC794" s="462"/>
      <c r="AD794" s="462"/>
      <c r="AE794" s="462"/>
      <c r="AF794" s="462"/>
      <c r="AG794" s="462"/>
      <c r="AH794" s="462"/>
      <c r="AI794" s="462"/>
      <c r="AJ794" s="462"/>
      <c r="AK794" s="462"/>
      <c r="AL794" s="462"/>
      <c r="AM794" s="462"/>
      <c r="AN794" s="462"/>
      <c r="AO794" s="462"/>
      <c r="AP794" s="462"/>
      <c r="AQ794" s="462"/>
      <c r="AR794" s="463"/>
      <c r="AS794" s="147">
        <f t="shared" si="80"/>
        <v>0</v>
      </c>
      <c r="AT794" s="321"/>
      <c r="AU794" s="322"/>
    </row>
    <row r="795" spans="4:52" ht="27.95" customHeight="1" x14ac:dyDescent="0.2">
      <c r="D795" s="467"/>
      <c r="E795" s="468"/>
      <c r="F795" s="468"/>
      <c r="G795" s="468"/>
      <c r="H795" s="469"/>
      <c r="I795" s="483" t="s">
        <v>271</v>
      </c>
      <c r="J795" s="484"/>
      <c r="K795" s="484"/>
      <c r="L795" s="484"/>
      <c r="M795" s="484"/>
      <c r="N795" s="484"/>
      <c r="O795" s="484"/>
      <c r="P795" s="484"/>
      <c r="Q795" s="484"/>
      <c r="R795" s="484"/>
      <c r="S795" s="484"/>
      <c r="T795" s="484"/>
      <c r="U795" s="484"/>
      <c r="V795" s="484"/>
      <c r="W795" s="484"/>
      <c r="X795" s="484"/>
      <c r="Y795" s="484"/>
      <c r="Z795" s="484"/>
      <c r="AA795" s="484"/>
      <c r="AB795" s="484"/>
      <c r="AC795" s="484"/>
      <c r="AD795" s="484"/>
      <c r="AE795" s="484"/>
      <c r="AF795" s="484"/>
      <c r="AG795" s="484"/>
      <c r="AH795" s="484"/>
      <c r="AI795" s="484"/>
      <c r="AJ795" s="484"/>
      <c r="AK795" s="484"/>
      <c r="AL795" s="484"/>
      <c r="AM795" s="484"/>
      <c r="AN795" s="484"/>
      <c r="AO795" s="484"/>
      <c r="AP795" s="484"/>
      <c r="AQ795" s="484"/>
      <c r="AR795" s="485"/>
      <c r="AS795" s="187">
        <f>SUM(AS788:AS794)</f>
        <v>0</v>
      </c>
      <c r="AT795" s="319"/>
      <c r="AU795" s="319"/>
    </row>
    <row r="796" spans="4:52" ht="14.1" customHeight="1" x14ac:dyDescent="0.2">
      <c r="D796" s="470"/>
      <c r="E796" s="471"/>
      <c r="F796" s="471"/>
      <c r="G796" s="471"/>
      <c r="H796" s="472"/>
      <c r="I796" s="426"/>
      <c r="J796" s="426"/>
      <c r="K796" s="426"/>
      <c r="L796" s="426"/>
      <c r="M796" s="426"/>
      <c r="N796" s="426"/>
      <c r="O796" s="426"/>
      <c r="P796" s="426"/>
      <c r="Q796" s="426"/>
      <c r="R796" s="426"/>
      <c r="S796" s="426"/>
      <c r="T796" s="426"/>
      <c r="U796" s="426"/>
      <c r="V796" s="426"/>
      <c r="W796" s="426"/>
      <c r="X796" s="426"/>
      <c r="Y796" s="426"/>
      <c r="Z796" s="426"/>
      <c r="AA796" s="426"/>
      <c r="AB796" s="426"/>
      <c r="AC796" s="426"/>
      <c r="AD796" s="426"/>
      <c r="AE796" s="426"/>
      <c r="AF796" s="426"/>
      <c r="AG796" s="426"/>
      <c r="AH796" s="426"/>
      <c r="AI796" s="426"/>
      <c r="AJ796" s="426"/>
      <c r="AK796" s="426"/>
      <c r="AL796" s="426"/>
      <c r="AM796" s="426"/>
      <c r="AN796" s="426"/>
      <c r="AO796" s="426"/>
      <c r="AP796" s="426"/>
      <c r="AQ796" s="426"/>
      <c r="AR796" s="426"/>
      <c r="AS796" s="337"/>
      <c r="AT796" s="337"/>
      <c r="AU796" s="337"/>
    </row>
    <row r="797" spans="4:52" ht="27.95" customHeight="1" x14ac:dyDescent="0.2">
      <c r="D797" s="511" t="s">
        <v>802</v>
      </c>
      <c r="E797" s="511"/>
      <c r="F797" s="511"/>
      <c r="G797" s="511"/>
      <c r="H797" s="511"/>
      <c r="I797" s="511"/>
      <c r="J797" s="511"/>
      <c r="K797" s="511"/>
      <c r="L797" s="511"/>
      <c r="M797" s="511"/>
      <c r="N797" s="511"/>
      <c r="O797" s="511"/>
      <c r="P797" s="511"/>
      <c r="Q797" s="511"/>
      <c r="R797" s="511"/>
      <c r="S797" s="511"/>
      <c r="T797" s="511"/>
      <c r="U797" s="511"/>
      <c r="V797" s="511"/>
      <c r="W797" s="511"/>
      <c r="X797" s="511"/>
      <c r="Y797" s="511"/>
      <c r="Z797" s="511"/>
      <c r="AA797" s="511"/>
      <c r="AB797" s="511"/>
      <c r="AC797" s="511"/>
      <c r="AD797" s="511"/>
      <c r="AE797" s="511"/>
      <c r="AF797" s="511"/>
      <c r="AG797" s="511"/>
      <c r="AH797" s="511"/>
      <c r="AI797" s="511"/>
      <c r="AJ797" s="511"/>
      <c r="AK797" s="511"/>
      <c r="AL797" s="511"/>
      <c r="AM797" s="511"/>
      <c r="AN797" s="511"/>
      <c r="AO797" s="511"/>
      <c r="AP797" s="511"/>
      <c r="AQ797" s="511"/>
      <c r="AR797" s="511"/>
      <c r="AS797" s="319"/>
      <c r="AT797" s="319"/>
      <c r="AU797" s="319"/>
    </row>
    <row r="798" spans="4:52" ht="14.1" customHeight="1" x14ac:dyDescent="0.2">
      <c r="D798" s="438" t="s">
        <v>76</v>
      </c>
      <c r="E798" s="439"/>
      <c r="F798" s="439"/>
      <c r="G798" s="439"/>
      <c r="H798" s="440"/>
      <c r="I798" s="487" t="s">
        <v>791</v>
      </c>
      <c r="J798" s="488"/>
      <c r="K798" s="488"/>
      <c r="L798" s="488"/>
      <c r="M798" s="488"/>
      <c r="N798" s="488"/>
      <c r="O798" s="488"/>
      <c r="P798" s="488"/>
      <c r="Q798" s="488"/>
      <c r="R798" s="488"/>
      <c r="S798" s="488"/>
      <c r="T798" s="488"/>
      <c r="U798" s="488"/>
      <c r="V798" s="488"/>
      <c r="W798" s="488"/>
      <c r="X798" s="488"/>
      <c r="Y798" s="488"/>
      <c r="Z798" s="488"/>
      <c r="AA798" s="488"/>
      <c r="AB798" s="488"/>
      <c r="AC798" s="488"/>
      <c r="AD798" s="488"/>
      <c r="AE798" s="488"/>
      <c r="AF798" s="488"/>
      <c r="AG798" s="488"/>
      <c r="AH798" s="488"/>
      <c r="AI798" s="488"/>
      <c r="AJ798" s="488"/>
      <c r="AK798" s="488"/>
      <c r="AL798" s="488"/>
      <c r="AM798" s="488"/>
      <c r="AN798" s="488"/>
      <c r="AO798" s="488"/>
      <c r="AP798" s="488"/>
      <c r="AQ798" s="488"/>
      <c r="AR798" s="489"/>
      <c r="AS798" s="154"/>
      <c r="AT798" s="154"/>
      <c r="AU798" s="154"/>
    </row>
    <row r="799" spans="4:52" ht="14.1" customHeight="1" x14ac:dyDescent="0.2">
      <c r="D799" s="502" t="str">
        <f>IF(D22&lt;10,"-",D715+1)</f>
        <v>-</v>
      </c>
      <c r="E799" s="503"/>
      <c r="F799" s="503"/>
      <c r="G799" s="503"/>
      <c r="H799" s="504"/>
      <c r="I799" s="442"/>
      <c r="J799" s="443"/>
      <c r="K799" s="443"/>
      <c r="L799" s="443"/>
      <c r="M799" s="443"/>
      <c r="N799" s="443"/>
      <c r="O799" s="443"/>
      <c r="P799" s="443"/>
      <c r="Q799" s="443"/>
      <c r="R799" s="443"/>
      <c r="S799" s="443"/>
      <c r="T799" s="443"/>
      <c r="U799" s="443"/>
      <c r="V799" s="443"/>
      <c r="W799" s="443"/>
      <c r="X799" s="443"/>
      <c r="Y799" s="443"/>
      <c r="Z799" s="443"/>
      <c r="AA799" s="443"/>
      <c r="AB799" s="443"/>
      <c r="AC799" s="443"/>
      <c r="AD799" s="443"/>
      <c r="AE799" s="443"/>
      <c r="AF799" s="443"/>
      <c r="AG799" s="443"/>
      <c r="AH799" s="443"/>
      <c r="AI799" s="443"/>
      <c r="AJ799" s="443"/>
      <c r="AK799" s="443"/>
      <c r="AL799" s="443"/>
      <c r="AM799" s="443"/>
      <c r="AN799" s="443"/>
      <c r="AO799" s="443"/>
      <c r="AP799" s="443"/>
      <c r="AQ799" s="443"/>
      <c r="AR799" s="444"/>
      <c r="AS799" s="337"/>
      <c r="AT799" s="337"/>
      <c r="AU799" s="337"/>
    </row>
    <row r="800" spans="4:52" ht="14.1" customHeight="1" x14ac:dyDescent="0.2">
      <c r="D800" s="505"/>
      <c r="E800" s="506"/>
      <c r="F800" s="506"/>
      <c r="G800" s="506"/>
      <c r="H800" s="507"/>
      <c r="I800" s="483" t="s">
        <v>792</v>
      </c>
      <c r="J800" s="484"/>
      <c r="K800" s="484"/>
      <c r="L800" s="484"/>
      <c r="M800" s="484"/>
      <c r="N800" s="484"/>
      <c r="O800" s="484"/>
      <c r="P800" s="484"/>
      <c r="Q800" s="484"/>
      <c r="R800" s="484"/>
      <c r="S800" s="484"/>
      <c r="T800" s="484"/>
      <c r="U800" s="484"/>
      <c r="V800" s="484"/>
      <c r="W800" s="484"/>
      <c r="X800" s="484"/>
      <c r="Y800" s="484"/>
      <c r="Z800" s="484"/>
      <c r="AA800" s="484"/>
      <c r="AB800" s="484"/>
      <c r="AC800" s="484"/>
      <c r="AD800" s="484"/>
      <c r="AE800" s="484"/>
      <c r="AF800" s="484"/>
      <c r="AG800" s="484"/>
      <c r="AH800" s="484"/>
      <c r="AI800" s="484"/>
      <c r="AJ800" s="484"/>
      <c r="AK800" s="484"/>
      <c r="AL800" s="484"/>
      <c r="AM800" s="484"/>
      <c r="AN800" s="484"/>
      <c r="AO800" s="484"/>
      <c r="AP800" s="484"/>
      <c r="AQ800" s="484"/>
      <c r="AR800" s="485"/>
      <c r="AS800" s="154"/>
      <c r="AT800" s="154"/>
      <c r="AU800" s="154"/>
    </row>
    <row r="801" spans="4:52" ht="14.1" customHeight="1" x14ac:dyDescent="0.2">
      <c r="D801" s="508"/>
      <c r="E801" s="509"/>
      <c r="F801" s="509"/>
      <c r="G801" s="509"/>
      <c r="H801" s="510"/>
      <c r="I801" s="442"/>
      <c r="J801" s="443"/>
      <c r="K801" s="443"/>
      <c r="L801" s="443"/>
      <c r="M801" s="443"/>
      <c r="N801" s="443"/>
      <c r="O801" s="443"/>
      <c r="P801" s="443"/>
      <c r="Q801" s="443"/>
      <c r="R801" s="443"/>
      <c r="S801" s="443"/>
      <c r="T801" s="443"/>
      <c r="U801" s="443"/>
      <c r="V801" s="443"/>
      <c r="W801" s="443"/>
      <c r="X801" s="443"/>
      <c r="Y801" s="443"/>
      <c r="Z801" s="443"/>
      <c r="AA801" s="443"/>
      <c r="AB801" s="443"/>
      <c r="AC801" s="443"/>
      <c r="AD801" s="443"/>
      <c r="AE801" s="443"/>
      <c r="AF801" s="443"/>
      <c r="AG801" s="443"/>
      <c r="AH801" s="443"/>
      <c r="AI801" s="443"/>
      <c r="AJ801" s="443"/>
      <c r="AK801" s="443"/>
      <c r="AL801" s="443"/>
      <c r="AM801" s="443"/>
      <c r="AN801" s="443"/>
      <c r="AO801" s="443"/>
      <c r="AP801" s="443"/>
      <c r="AQ801" s="443"/>
      <c r="AR801" s="444"/>
      <c r="AS801" s="337"/>
      <c r="AT801" s="337"/>
      <c r="AU801" s="337"/>
    </row>
    <row r="802" spans="4:52" ht="27.95" customHeight="1" x14ac:dyDescent="0.2">
      <c r="D802" s="464" t="s">
        <v>73</v>
      </c>
      <c r="E802" s="465"/>
      <c r="F802" s="465"/>
      <c r="G802" s="465"/>
      <c r="H802" s="466"/>
      <c r="I802" s="483" t="s">
        <v>16</v>
      </c>
      <c r="J802" s="512"/>
      <c r="K802" s="512"/>
      <c r="L802" s="512"/>
      <c r="M802" s="512"/>
      <c r="N802" s="512"/>
      <c r="O802" s="512"/>
      <c r="P802" s="512"/>
      <c r="Q802" s="512"/>
      <c r="R802" s="512"/>
      <c r="S802" s="512"/>
      <c r="T802" s="512"/>
      <c r="U802" s="512"/>
      <c r="V802" s="512"/>
      <c r="W802" s="512"/>
      <c r="X802" s="512"/>
      <c r="Y802" s="512"/>
      <c r="Z802" s="512"/>
      <c r="AA802" s="512"/>
      <c r="AB802" s="512"/>
      <c r="AC802" s="512"/>
      <c r="AD802" s="512"/>
      <c r="AE802" s="512"/>
      <c r="AF802" s="512"/>
      <c r="AG802" s="512"/>
      <c r="AH802" s="512"/>
      <c r="AI802" s="512"/>
      <c r="AJ802" s="512"/>
      <c r="AK802" s="512"/>
      <c r="AL802" s="512"/>
      <c r="AM802" s="512"/>
      <c r="AN802" s="512"/>
      <c r="AO802" s="512"/>
      <c r="AP802" s="512"/>
      <c r="AQ802" s="512"/>
      <c r="AR802" s="513"/>
      <c r="AS802" s="303" t="s">
        <v>815</v>
      </c>
      <c r="AT802" s="303" t="s">
        <v>248</v>
      </c>
      <c r="AU802" s="154"/>
    </row>
    <row r="803" spans="4:52" ht="14.1" customHeight="1" x14ac:dyDescent="0.2">
      <c r="D803" s="467"/>
      <c r="E803" s="468"/>
      <c r="F803" s="468"/>
      <c r="G803" s="468"/>
      <c r="H803" s="469"/>
      <c r="I803" s="490"/>
      <c r="J803" s="491"/>
      <c r="K803" s="491"/>
      <c r="L803" s="491"/>
      <c r="M803" s="491"/>
      <c r="N803" s="491"/>
      <c r="O803" s="491"/>
      <c r="P803" s="491"/>
      <c r="Q803" s="491"/>
      <c r="R803" s="491"/>
      <c r="S803" s="491"/>
      <c r="T803" s="491"/>
      <c r="U803" s="491"/>
      <c r="V803" s="491"/>
      <c r="W803" s="491"/>
      <c r="X803" s="491"/>
      <c r="Y803" s="491"/>
      <c r="Z803" s="491"/>
      <c r="AA803" s="491"/>
      <c r="AB803" s="491"/>
      <c r="AC803" s="491"/>
      <c r="AD803" s="491"/>
      <c r="AE803" s="491"/>
      <c r="AF803" s="491"/>
      <c r="AG803" s="491"/>
      <c r="AH803" s="491"/>
      <c r="AI803" s="491"/>
      <c r="AJ803" s="491"/>
      <c r="AK803" s="491"/>
      <c r="AL803" s="491"/>
      <c r="AM803" s="491"/>
      <c r="AN803" s="491"/>
      <c r="AO803" s="491"/>
      <c r="AP803" s="491"/>
      <c r="AQ803" s="491"/>
      <c r="AR803" s="492"/>
      <c r="AS803" s="518"/>
      <c r="AT803" s="515"/>
      <c r="AU803" s="311"/>
    </row>
    <row r="804" spans="4:52" ht="14.1" customHeight="1" x14ac:dyDescent="0.2">
      <c r="D804" s="467"/>
      <c r="E804" s="468"/>
      <c r="F804" s="468"/>
      <c r="G804" s="468"/>
      <c r="H804" s="469"/>
      <c r="I804" s="493"/>
      <c r="J804" s="494"/>
      <c r="K804" s="494"/>
      <c r="L804" s="494"/>
      <c r="M804" s="494"/>
      <c r="N804" s="494"/>
      <c r="O804" s="494"/>
      <c r="P804" s="494"/>
      <c r="Q804" s="494"/>
      <c r="R804" s="494"/>
      <c r="S804" s="494"/>
      <c r="T804" s="494"/>
      <c r="U804" s="494"/>
      <c r="V804" s="494"/>
      <c r="W804" s="494"/>
      <c r="X804" s="494"/>
      <c r="Y804" s="494"/>
      <c r="Z804" s="494"/>
      <c r="AA804" s="494"/>
      <c r="AB804" s="494"/>
      <c r="AC804" s="494"/>
      <c r="AD804" s="494"/>
      <c r="AE804" s="494"/>
      <c r="AF804" s="494"/>
      <c r="AG804" s="494"/>
      <c r="AH804" s="494"/>
      <c r="AI804" s="494"/>
      <c r="AJ804" s="494"/>
      <c r="AK804" s="494"/>
      <c r="AL804" s="494"/>
      <c r="AM804" s="494"/>
      <c r="AN804" s="494"/>
      <c r="AO804" s="494"/>
      <c r="AP804" s="494"/>
      <c r="AQ804" s="494"/>
      <c r="AR804" s="495"/>
      <c r="AS804" s="518"/>
      <c r="AT804" s="516"/>
      <c r="AU804" s="311"/>
    </row>
    <row r="805" spans="4:52" ht="14.1" customHeight="1" x14ac:dyDescent="0.2">
      <c r="D805" s="467"/>
      <c r="E805" s="468"/>
      <c r="F805" s="468"/>
      <c r="G805" s="468"/>
      <c r="H805" s="469"/>
      <c r="I805" s="493"/>
      <c r="J805" s="494"/>
      <c r="K805" s="494"/>
      <c r="L805" s="494"/>
      <c r="M805" s="494"/>
      <c r="N805" s="494"/>
      <c r="O805" s="494"/>
      <c r="P805" s="494"/>
      <c r="Q805" s="494"/>
      <c r="R805" s="494"/>
      <c r="S805" s="494"/>
      <c r="T805" s="494"/>
      <c r="U805" s="494"/>
      <c r="V805" s="494"/>
      <c r="W805" s="494"/>
      <c r="X805" s="494"/>
      <c r="Y805" s="494"/>
      <c r="Z805" s="494"/>
      <c r="AA805" s="494"/>
      <c r="AB805" s="494"/>
      <c r="AC805" s="494"/>
      <c r="AD805" s="494"/>
      <c r="AE805" s="494"/>
      <c r="AF805" s="494"/>
      <c r="AG805" s="494"/>
      <c r="AH805" s="494"/>
      <c r="AI805" s="494"/>
      <c r="AJ805" s="494"/>
      <c r="AK805" s="494"/>
      <c r="AL805" s="494"/>
      <c r="AM805" s="494"/>
      <c r="AN805" s="494"/>
      <c r="AO805" s="494"/>
      <c r="AP805" s="494"/>
      <c r="AQ805" s="494"/>
      <c r="AR805" s="495"/>
      <c r="AS805" s="518"/>
      <c r="AT805" s="516"/>
      <c r="AU805" s="311"/>
    </row>
    <row r="806" spans="4:52" ht="14.1" customHeight="1" x14ac:dyDescent="0.2">
      <c r="D806" s="467"/>
      <c r="E806" s="468"/>
      <c r="F806" s="468"/>
      <c r="G806" s="468"/>
      <c r="H806" s="469"/>
      <c r="I806" s="493"/>
      <c r="J806" s="494"/>
      <c r="K806" s="494"/>
      <c r="L806" s="494"/>
      <c r="M806" s="494"/>
      <c r="N806" s="494"/>
      <c r="O806" s="494"/>
      <c r="P806" s="494"/>
      <c r="Q806" s="494"/>
      <c r="R806" s="494"/>
      <c r="S806" s="494"/>
      <c r="T806" s="494"/>
      <c r="U806" s="494"/>
      <c r="V806" s="494"/>
      <c r="W806" s="494"/>
      <c r="X806" s="494"/>
      <c r="Y806" s="494"/>
      <c r="Z806" s="494"/>
      <c r="AA806" s="494"/>
      <c r="AB806" s="494"/>
      <c r="AC806" s="494"/>
      <c r="AD806" s="494"/>
      <c r="AE806" s="494"/>
      <c r="AF806" s="494"/>
      <c r="AG806" s="494"/>
      <c r="AH806" s="494"/>
      <c r="AI806" s="494"/>
      <c r="AJ806" s="494"/>
      <c r="AK806" s="494"/>
      <c r="AL806" s="494"/>
      <c r="AM806" s="494"/>
      <c r="AN806" s="494"/>
      <c r="AO806" s="494"/>
      <c r="AP806" s="494"/>
      <c r="AQ806" s="494"/>
      <c r="AR806" s="495"/>
      <c r="AS806" s="518"/>
      <c r="AT806" s="516"/>
      <c r="AU806" s="311"/>
    </row>
    <row r="807" spans="4:52" ht="14.1" customHeight="1" x14ac:dyDescent="0.2">
      <c r="D807" s="467"/>
      <c r="E807" s="468"/>
      <c r="F807" s="468"/>
      <c r="G807" s="468"/>
      <c r="H807" s="469"/>
      <c r="I807" s="493"/>
      <c r="J807" s="494"/>
      <c r="K807" s="494"/>
      <c r="L807" s="494"/>
      <c r="M807" s="494"/>
      <c r="N807" s="494"/>
      <c r="O807" s="494"/>
      <c r="P807" s="494"/>
      <c r="Q807" s="494"/>
      <c r="R807" s="494"/>
      <c r="S807" s="494"/>
      <c r="T807" s="494"/>
      <c r="U807" s="494"/>
      <c r="V807" s="494"/>
      <c r="W807" s="494"/>
      <c r="X807" s="494"/>
      <c r="Y807" s="494"/>
      <c r="Z807" s="494"/>
      <c r="AA807" s="494"/>
      <c r="AB807" s="494"/>
      <c r="AC807" s="494"/>
      <c r="AD807" s="494"/>
      <c r="AE807" s="494"/>
      <c r="AF807" s="494"/>
      <c r="AG807" s="494"/>
      <c r="AH807" s="494"/>
      <c r="AI807" s="494"/>
      <c r="AJ807" s="494"/>
      <c r="AK807" s="494"/>
      <c r="AL807" s="494"/>
      <c r="AM807" s="494"/>
      <c r="AN807" s="494"/>
      <c r="AO807" s="494"/>
      <c r="AP807" s="494"/>
      <c r="AQ807" s="494"/>
      <c r="AR807" s="495"/>
      <c r="AS807" s="518"/>
      <c r="AT807" s="516"/>
      <c r="AU807" s="311"/>
    </row>
    <row r="808" spans="4:52" ht="14.1" customHeight="1" x14ac:dyDescent="0.2">
      <c r="D808" s="467"/>
      <c r="E808" s="468"/>
      <c r="F808" s="468"/>
      <c r="G808" s="468"/>
      <c r="H808" s="469"/>
      <c r="I808" s="493"/>
      <c r="J808" s="494"/>
      <c r="K808" s="494"/>
      <c r="L808" s="494"/>
      <c r="M808" s="494"/>
      <c r="N808" s="494"/>
      <c r="O808" s="494"/>
      <c r="P808" s="494"/>
      <c r="Q808" s="494"/>
      <c r="R808" s="494"/>
      <c r="S808" s="494"/>
      <c r="T808" s="494"/>
      <c r="U808" s="494"/>
      <c r="V808" s="494"/>
      <c r="W808" s="494"/>
      <c r="X808" s="494"/>
      <c r="Y808" s="494"/>
      <c r="Z808" s="494"/>
      <c r="AA808" s="494"/>
      <c r="AB808" s="494"/>
      <c r="AC808" s="494"/>
      <c r="AD808" s="494"/>
      <c r="AE808" s="494"/>
      <c r="AF808" s="494"/>
      <c r="AG808" s="494"/>
      <c r="AH808" s="494"/>
      <c r="AI808" s="494"/>
      <c r="AJ808" s="494"/>
      <c r="AK808" s="494"/>
      <c r="AL808" s="494"/>
      <c r="AM808" s="494"/>
      <c r="AN808" s="494"/>
      <c r="AO808" s="494"/>
      <c r="AP808" s="494"/>
      <c r="AQ808" s="494"/>
      <c r="AR808" s="495"/>
      <c r="AS808" s="518"/>
      <c r="AT808" s="516"/>
      <c r="AU808" s="311"/>
    </row>
    <row r="809" spans="4:52" ht="14.1" customHeight="1" x14ac:dyDescent="0.2">
      <c r="D809" s="467"/>
      <c r="E809" s="468"/>
      <c r="F809" s="468"/>
      <c r="G809" s="468"/>
      <c r="H809" s="469"/>
      <c r="I809" s="496"/>
      <c r="J809" s="497"/>
      <c r="K809" s="497"/>
      <c r="L809" s="497"/>
      <c r="M809" s="497"/>
      <c r="N809" s="497"/>
      <c r="O809" s="497"/>
      <c r="P809" s="497"/>
      <c r="Q809" s="497"/>
      <c r="R809" s="497"/>
      <c r="S809" s="497"/>
      <c r="T809" s="497"/>
      <c r="U809" s="497"/>
      <c r="V809" s="497"/>
      <c r="W809" s="497"/>
      <c r="X809" s="497"/>
      <c r="Y809" s="497"/>
      <c r="Z809" s="497"/>
      <c r="AA809" s="497"/>
      <c r="AB809" s="497"/>
      <c r="AC809" s="497"/>
      <c r="AD809" s="497"/>
      <c r="AE809" s="497"/>
      <c r="AF809" s="497"/>
      <c r="AG809" s="497"/>
      <c r="AH809" s="497"/>
      <c r="AI809" s="497"/>
      <c r="AJ809" s="497"/>
      <c r="AK809" s="497"/>
      <c r="AL809" s="497"/>
      <c r="AM809" s="497"/>
      <c r="AN809" s="497"/>
      <c r="AO809" s="497"/>
      <c r="AP809" s="497"/>
      <c r="AQ809" s="497"/>
      <c r="AR809" s="498"/>
      <c r="AS809" s="518"/>
      <c r="AT809" s="517"/>
      <c r="AU809" s="311"/>
      <c r="AV809" s="140">
        <f>LEN(I803)</f>
        <v>0</v>
      </c>
      <c r="AW809" s="140" t="s">
        <v>64</v>
      </c>
      <c r="AX809" s="141">
        <v>700</v>
      </c>
      <c r="AY809" s="140" t="s">
        <v>63</v>
      </c>
      <c r="AZ809" s="3" t="str">
        <f>IF(AV809&gt;AX809,"FIGYELEM! Tartsa be a megjelölt karakterszámot!","-")</f>
        <v>-</v>
      </c>
    </row>
    <row r="810" spans="4:52" ht="26.1" customHeight="1" x14ac:dyDescent="0.2">
      <c r="D810" s="467"/>
      <c r="E810" s="468"/>
      <c r="F810" s="468"/>
      <c r="G810" s="468"/>
      <c r="H810" s="469"/>
      <c r="I810" s="486" t="s">
        <v>8</v>
      </c>
      <c r="J810" s="499"/>
      <c r="K810" s="499"/>
      <c r="L810" s="499"/>
      <c r="M810" s="499"/>
      <c r="N810" s="499"/>
      <c r="O810" s="499"/>
      <c r="P810" s="499"/>
      <c r="Q810" s="499"/>
      <c r="R810" s="499"/>
      <c r="S810" s="499"/>
      <c r="T810" s="499"/>
      <c r="U810" s="499"/>
      <c r="V810" s="499"/>
      <c r="W810" s="499"/>
      <c r="X810" s="499"/>
      <c r="Y810" s="443"/>
      <c r="Z810" s="500"/>
      <c r="AA810" s="500"/>
      <c r="AB810" s="500"/>
      <c r="AC810" s="500"/>
      <c r="AD810" s="500"/>
      <c r="AE810" s="500"/>
      <c r="AF810" s="500"/>
      <c r="AG810" s="500"/>
      <c r="AH810" s="500"/>
      <c r="AI810" s="500"/>
      <c r="AJ810" s="500"/>
      <c r="AK810" s="500"/>
      <c r="AL810" s="500"/>
      <c r="AM810" s="500"/>
      <c r="AN810" s="500"/>
      <c r="AO810" s="500"/>
      <c r="AP810" s="500"/>
      <c r="AQ810" s="500"/>
      <c r="AR810" s="501"/>
      <c r="AS810" s="147">
        <f t="shared" ref="AS810:AS815" si="81">IF(Y810=BM54,1,0)</f>
        <v>0</v>
      </c>
      <c r="AT810" s="143"/>
      <c r="AU810" s="322"/>
      <c r="AZ810" s="3" t="str">
        <f t="shared" ref="AZ810:AZ815" si="82">IF(Y810=BM54,"FIGYELEM! Fejtse ki A részt vevő diákok tevékenységének bemutatása c. mezőben és csatoljon fényképet a tevékenységről!","-")</f>
        <v>-</v>
      </c>
    </row>
    <row r="811" spans="4:52" ht="26.1" customHeight="1" x14ac:dyDescent="0.2">
      <c r="D811" s="467"/>
      <c r="E811" s="468"/>
      <c r="F811" s="468"/>
      <c r="G811" s="468"/>
      <c r="H811" s="469"/>
      <c r="I811" s="486" t="s">
        <v>9</v>
      </c>
      <c r="J811" s="486"/>
      <c r="K811" s="486"/>
      <c r="L811" s="486"/>
      <c r="M811" s="486"/>
      <c r="N811" s="486"/>
      <c r="O811" s="486"/>
      <c r="P811" s="486"/>
      <c r="Q811" s="486"/>
      <c r="R811" s="486"/>
      <c r="S811" s="486"/>
      <c r="T811" s="486"/>
      <c r="U811" s="486"/>
      <c r="V811" s="486"/>
      <c r="W811" s="486"/>
      <c r="X811" s="486"/>
      <c r="Y811" s="442"/>
      <c r="Z811" s="443"/>
      <c r="AA811" s="443"/>
      <c r="AB811" s="443"/>
      <c r="AC811" s="443"/>
      <c r="AD811" s="443"/>
      <c r="AE811" s="443"/>
      <c r="AF811" s="443"/>
      <c r="AG811" s="443"/>
      <c r="AH811" s="443"/>
      <c r="AI811" s="443"/>
      <c r="AJ811" s="443"/>
      <c r="AK811" s="443"/>
      <c r="AL811" s="443"/>
      <c r="AM811" s="443"/>
      <c r="AN811" s="443"/>
      <c r="AO811" s="443"/>
      <c r="AP811" s="443"/>
      <c r="AQ811" s="443"/>
      <c r="AR811" s="444"/>
      <c r="AS811" s="147">
        <f t="shared" si="81"/>
        <v>0</v>
      </c>
      <c r="AT811" s="143"/>
      <c r="AU811" s="322"/>
      <c r="AZ811" s="3" t="str">
        <f t="shared" si="82"/>
        <v>-</v>
      </c>
    </row>
    <row r="812" spans="4:52" ht="26.1" customHeight="1" x14ac:dyDescent="0.2">
      <c r="D812" s="467"/>
      <c r="E812" s="468"/>
      <c r="F812" s="468"/>
      <c r="G812" s="468"/>
      <c r="H812" s="469"/>
      <c r="I812" s="486" t="s">
        <v>10</v>
      </c>
      <c r="J812" s="486"/>
      <c r="K812" s="486"/>
      <c r="L812" s="486"/>
      <c r="M812" s="486"/>
      <c r="N812" s="486"/>
      <c r="O812" s="486"/>
      <c r="P812" s="486"/>
      <c r="Q812" s="486"/>
      <c r="R812" s="486"/>
      <c r="S812" s="486"/>
      <c r="T812" s="486"/>
      <c r="U812" s="486"/>
      <c r="V812" s="486"/>
      <c r="W812" s="486"/>
      <c r="X812" s="486"/>
      <c r="Y812" s="442"/>
      <c r="Z812" s="443"/>
      <c r="AA812" s="443"/>
      <c r="AB812" s="443"/>
      <c r="AC812" s="443"/>
      <c r="AD812" s="443"/>
      <c r="AE812" s="443"/>
      <c r="AF812" s="443"/>
      <c r="AG812" s="443"/>
      <c r="AH812" s="443"/>
      <c r="AI812" s="443"/>
      <c r="AJ812" s="443"/>
      <c r="AK812" s="443"/>
      <c r="AL812" s="443"/>
      <c r="AM812" s="443"/>
      <c r="AN812" s="443"/>
      <c r="AO812" s="443"/>
      <c r="AP812" s="443"/>
      <c r="AQ812" s="443"/>
      <c r="AR812" s="444"/>
      <c r="AS812" s="147">
        <f t="shared" si="81"/>
        <v>0</v>
      </c>
      <c r="AT812" s="143"/>
      <c r="AU812" s="322"/>
      <c r="AZ812" s="3" t="str">
        <f t="shared" si="82"/>
        <v>-</v>
      </c>
    </row>
    <row r="813" spans="4:52" ht="26.1" customHeight="1" x14ac:dyDescent="0.2">
      <c r="D813" s="467"/>
      <c r="E813" s="468"/>
      <c r="F813" s="468"/>
      <c r="G813" s="468"/>
      <c r="H813" s="469"/>
      <c r="I813" s="486" t="s">
        <v>12</v>
      </c>
      <c r="J813" s="486"/>
      <c r="K813" s="486"/>
      <c r="L813" s="486"/>
      <c r="M813" s="486"/>
      <c r="N813" s="486"/>
      <c r="O813" s="486"/>
      <c r="P813" s="486"/>
      <c r="Q813" s="486"/>
      <c r="R813" s="486"/>
      <c r="S813" s="486"/>
      <c r="T813" s="486"/>
      <c r="U813" s="486"/>
      <c r="V813" s="486"/>
      <c r="W813" s="486"/>
      <c r="X813" s="486"/>
      <c r="Y813" s="442"/>
      <c r="Z813" s="443"/>
      <c r="AA813" s="443"/>
      <c r="AB813" s="443"/>
      <c r="AC813" s="443"/>
      <c r="AD813" s="443"/>
      <c r="AE813" s="443"/>
      <c r="AF813" s="443"/>
      <c r="AG813" s="443"/>
      <c r="AH813" s="443"/>
      <c r="AI813" s="443"/>
      <c r="AJ813" s="443"/>
      <c r="AK813" s="443"/>
      <c r="AL813" s="443"/>
      <c r="AM813" s="443"/>
      <c r="AN813" s="443"/>
      <c r="AO813" s="443"/>
      <c r="AP813" s="443"/>
      <c r="AQ813" s="443"/>
      <c r="AR813" s="444"/>
      <c r="AS813" s="147">
        <f t="shared" si="81"/>
        <v>0</v>
      </c>
      <c r="AT813" s="143"/>
      <c r="AU813" s="322"/>
      <c r="AZ813" s="3" t="str">
        <f t="shared" si="82"/>
        <v>-</v>
      </c>
    </row>
    <row r="814" spans="4:52" ht="26.1" customHeight="1" x14ac:dyDescent="0.2">
      <c r="D814" s="467"/>
      <c r="E814" s="468"/>
      <c r="F814" s="468"/>
      <c r="G814" s="468"/>
      <c r="H814" s="469"/>
      <c r="I814" s="486" t="s">
        <v>734</v>
      </c>
      <c r="J814" s="486"/>
      <c r="K814" s="486"/>
      <c r="L814" s="486"/>
      <c r="M814" s="486"/>
      <c r="N814" s="486"/>
      <c r="O814" s="486"/>
      <c r="P814" s="486"/>
      <c r="Q814" s="486"/>
      <c r="R814" s="486"/>
      <c r="S814" s="486"/>
      <c r="T814" s="486"/>
      <c r="U814" s="486"/>
      <c r="V814" s="486"/>
      <c r="W814" s="486"/>
      <c r="X814" s="486"/>
      <c r="Y814" s="442"/>
      <c r="Z814" s="443"/>
      <c r="AA814" s="443"/>
      <c r="AB814" s="443"/>
      <c r="AC814" s="443"/>
      <c r="AD814" s="443"/>
      <c r="AE814" s="443"/>
      <c r="AF814" s="443"/>
      <c r="AG814" s="443"/>
      <c r="AH814" s="443"/>
      <c r="AI814" s="443"/>
      <c r="AJ814" s="443"/>
      <c r="AK814" s="443"/>
      <c r="AL814" s="443"/>
      <c r="AM814" s="443"/>
      <c r="AN814" s="443"/>
      <c r="AO814" s="443"/>
      <c r="AP814" s="443"/>
      <c r="AQ814" s="443"/>
      <c r="AR814" s="444"/>
      <c r="AS814" s="147">
        <f t="shared" si="81"/>
        <v>0</v>
      </c>
      <c r="AT814" s="143"/>
      <c r="AU814" s="322"/>
      <c r="AZ814" s="3" t="str">
        <f t="shared" si="82"/>
        <v>-</v>
      </c>
    </row>
    <row r="815" spans="4:52" ht="26.1" customHeight="1" x14ac:dyDescent="0.2">
      <c r="D815" s="467"/>
      <c r="E815" s="468"/>
      <c r="F815" s="468"/>
      <c r="G815" s="468"/>
      <c r="H815" s="469"/>
      <c r="I815" s="486" t="s">
        <v>11</v>
      </c>
      <c r="J815" s="486"/>
      <c r="K815" s="486"/>
      <c r="L815" s="486"/>
      <c r="M815" s="486"/>
      <c r="N815" s="486"/>
      <c r="O815" s="486"/>
      <c r="P815" s="486"/>
      <c r="Q815" s="486"/>
      <c r="R815" s="486"/>
      <c r="S815" s="486"/>
      <c r="T815" s="486"/>
      <c r="U815" s="486"/>
      <c r="V815" s="486"/>
      <c r="W815" s="486"/>
      <c r="X815" s="486"/>
      <c r="Y815" s="442"/>
      <c r="Z815" s="443"/>
      <c r="AA815" s="443"/>
      <c r="AB815" s="443"/>
      <c r="AC815" s="443"/>
      <c r="AD815" s="443"/>
      <c r="AE815" s="443"/>
      <c r="AF815" s="443"/>
      <c r="AG815" s="443"/>
      <c r="AH815" s="443"/>
      <c r="AI815" s="443"/>
      <c r="AJ815" s="443"/>
      <c r="AK815" s="443"/>
      <c r="AL815" s="443"/>
      <c r="AM815" s="443"/>
      <c r="AN815" s="443"/>
      <c r="AO815" s="443"/>
      <c r="AP815" s="443"/>
      <c r="AQ815" s="443"/>
      <c r="AR815" s="444"/>
      <c r="AS815" s="147">
        <f t="shared" si="81"/>
        <v>0</v>
      </c>
      <c r="AT815" s="143"/>
      <c r="AU815" s="322"/>
      <c r="AZ815" s="3" t="str">
        <f t="shared" si="82"/>
        <v>-</v>
      </c>
    </row>
    <row r="816" spans="4:52" ht="69.95" customHeight="1" x14ac:dyDescent="0.2">
      <c r="D816" s="467"/>
      <c r="E816" s="468"/>
      <c r="F816" s="468"/>
      <c r="G816" s="468"/>
      <c r="H816" s="469"/>
      <c r="I816" s="459" t="s">
        <v>871</v>
      </c>
      <c r="J816" s="460"/>
      <c r="K816" s="460"/>
      <c r="L816" s="460"/>
      <c r="M816" s="460"/>
      <c r="N816" s="460"/>
      <c r="O816" s="460"/>
      <c r="P816" s="460"/>
      <c r="Q816" s="460"/>
      <c r="R816" s="460"/>
      <c r="S816" s="460"/>
      <c r="T816" s="460"/>
      <c r="U816" s="460"/>
      <c r="V816" s="460"/>
      <c r="W816" s="460"/>
      <c r="X816" s="460"/>
      <c r="Y816" s="460"/>
      <c r="Z816" s="460"/>
      <c r="AA816" s="460"/>
      <c r="AB816" s="460"/>
      <c r="AC816" s="460"/>
      <c r="AD816" s="460"/>
      <c r="AE816" s="460"/>
      <c r="AF816" s="460"/>
      <c r="AG816" s="460"/>
      <c r="AH816" s="460"/>
      <c r="AI816" s="460"/>
      <c r="AJ816" s="460"/>
      <c r="AK816" s="460"/>
      <c r="AL816" s="460"/>
      <c r="AM816" s="460"/>
      <c r="AN816" s="460"/>
      <c r="AO816" s="460"/>
      <c r="AP816" s="460"/>
      <c r="AQ816" s="460"/>
      <c r="AR816" s="461"/>
      <c r="AS816" s="322"/>
      <c r="AT816" s="322"/>
      <c r="AU816" s="322"/>
    </row>
    <row r="817" spans="4:47" ht="14.1" customHeight="1" x14ac:dyDescent="0.2">
      <c r="D817" s="467"/>
      <c r="E817" s="468"/>
      <c r="F817" s="468"/>
      <c r="G817" s="468"/>
      <c r="H817" s="469"/>
      <c r="I817" s="111"/>
      <c r="J817" s="407" t="s">
        <v>132</v>
      </c>
      <c r="K817" s="407"/>
      <c r="L817" s="407"/>
      <c r="M817" s="407"/>
      <c r="N817" s="407"/>
      <c r="O817" s="407"/>
      <c r="P817" s="407"/>
      <c r="Q817" s="407"/>
      <c r="R817" s="410" t="s">
        <v>134</v>
      </c>
      <c r="S817" s="376"/>
      <c r="T817" s="376"/>
      <c r="U817" s="376"/>
      <c r="V817" s="376"/>
      <c r="W817" s="377"/>
      <c r="X817" s="120"/>
      <c r="Y817" s="410" t="s">
        <v>133</v>
      </c>
      <c r="Z817" s="376"/>
      <c r="AA817" s="376"/>
      <c r="AB817" s="376"/>
      <c r="AC817" s="376"/>
      <c r="AD817" s="376"/>
      <c r="AE817" s="376"/>
      <c r="AF817" s="376"/>
      <c r="AG817" s="376"/>
      <c r="AH817" s="376"/>
      <c r="AI817" s="376"/>
      <c r="AJ817" s="376"/>
      <c r="AK817" s="376"/>
      <c r="AL817" s="376"/>
      <c r="AM817" s="376"/>
      <c r="AN817" s="376"/>
      <c r="AO817" s="376"/>
      <c r="AP817" s="376"/>
      <c r="AQ817" s="376"/>
      <c r="AR817" s="377"/>
      <c r="AS817" s="322" t="s">
        <v>815</v>
      </c>
      <c r="AT817" s="322"/>
      <c r="AU817" s="322"/>
    </row>
    <row r="818" spans="4:47" ht="14.1" customHeight="1" x14ac:dyDescent="0.2">
      <c r="D818" s="467"/>
      <c r="E818" s="468"/>
      <c r="F818" s="468"/>
      <c r="G818" s="468"/>
      <c r="H818" s="469"/>
      <c r="I818" s="111" t="s">
        <v>748</v>
      </c>
      <c r="J818" s="408" t="str">
        <f>CONCATENATE('2.'!$D$8,'2.'!$I$8,'2.'!$J$8,"-")</f>
        <v>HAT-14-01-0380-</v>
      </c>
      <c r="K818" s="408"/>
      <c r="L818" s="408"/>
      <c r="M818" s="408"/>
      <c r="N818" s="408"/>
      <c r="O818" s="408"/>
      <c r="P818" s="408"/>
      <c r="Q818" s="408"/>
      <c r="R818" s="428"/>
      <c r="S818" s="429"/>
      <c r="T818" s="429"/>
      <c r="U818" s="429"/>
      <c r="V818" s="429"/>
      <c r="W818" s="473"/>
      <c r="X818" s="109" t="s">
        <v>129</v>
      </c>
      <c r="Y818" s="462"/>
      <c r="Z818" s="462"/>
      <c r="AA818" s="462"/>
      <c r="AB818" s="462"/>
      <c r="AC818" s="462"/>
      <c r="AD818" s="462"/>
      <c r="AE818" s="462"/>
      <c r="AF818" s="462"/>
      <c r="AG818" s="462"/>
      <c r="AH818" s="462"/>
      <c r="AI818" s="462"/>
      <c r="AJ818" s="462"/>
      <c r="AK818" s="462"/>
      <c r="AL818" s="462"/>
      <c r="AM818" s="462"/>
      <c r="AN818" s="462"/>
      <c r="AO818" s="462"/>
      <c r="AP818" s="462"/>
      <c r="AQ818" s="462"/>
      <c r="AR818" s="463"/>
      <c r="AS818" s="147">
        <f>IF(R818&gt;0,1,0)</f>
        <v>0</v>
      </c>
      <c r="AT818" s="321"/>
      <c r="AU818" s="322"/>
    </row>
    <row r="819" spans="4:47" ht="14.1" customHeight="1" x14ac:dyDescent="0.2">
      <c r="D819" s="467"/>
      <c r="E819" s="468"/>
      <c r="F819" s="468"/>
      <c r="G819" s="468"/>
      <c r="H819" s="469"/>
      <c r="I819" s="111" t="s">
        <v>749</v>
      </c>
      <c r="J819" s="408" t="str">
        <f>CONCATENATE('2.'!$D$8,'2.'!$I$8,'2.'!$J$8,"-")</f>
        <v>HAT-14-01-0380-</v>
      </c>
      <c r="K819" s="408"/>
      <c r="L819" s="408"/>
      <c r="M819" s="408"/>
      <c r="N819" s="408"/>
      <c r="O819" s="408"/>
      <c r="P819" s="408"/>
      <c r="Q819" s="408"/>
      <c r="R819" s="428"/>
      <c r="S819" s="429"/>
      <c r="T819" s="429"/>
      <c r="U819" s="429"/>
      <c r="V819" s="429"/>
      <c r="W819" s="473"/>
      <c r="X819" s="109" t="s">
        <v>129</v>
      </c>
      <c r="Y819" s="462"/>
      <c r="Z819" s="462"/>
      <c r="AA819" s="462"/>
      <c r="AB819" s="462"/>
      <c r="AC819" s="462"/>
      <c r="AD819" s="462"/>
      <c r="AE819" s="462"/>
      <c r="AF819" s="462"/>
      <c r="AG819" s="462"/>
      <c r="AH819" s="462"/>
      <c r="AI819" s="462"/>
      <c r="AJ819" s="462"/>
      <c r="AK819" s="462"/>
      <c r="AL819" s="462"/>
      <c r="AM819" s="462"/>
      <c r="AN819" s="462"/>
      <c r="AO819" s="462"/>
      <c r="AP819" s="462"/>
      <c r="AQ819" s="462"/>
      <c r="AR819" s="463"/>
      <c r="AS819" s="147">
        <f t="shared" ref="AS819:AS824" si="83">IF(R819&gt;0,1,0)</f>
        <v>0</v>
      </c>
      <c r="AT819" s="321"/>
      <c r="AU819" s="322"/>
    </row>
    <row r="820" spans="4:47" ht="14.1" customHeight="1" x14ac:dyDescent="0.2">
      <c r="D820" s="467"/>
      <c r="E820" s="468"/>
      <c r="F820" s="468"/>
      <c r="G820" s="468"/>
      <c r="H820" s="469"/>
      <c r="I820" s="111" t="s">
        <v>750</v>
      </c>
      <c r="J820" s="408" t="str">
        <f>CONCATENATE('2.'!$D$8,'2.'!$I$8,'2.'!$J$8,"-")</f>
        <v>HAT-14-01-0380-</v>
      </c>
      <c r="K820" s="408"/>
      <c r="L820" s="408"/>
      <c r="M820" s="408"/>
      <c r="N820" s="408"/>
      <c r="O820" s="408"/>
      <c r="P820" s="408"/>
      <c r="Q820" s="408"/>
      <c r="R820" s="428"/>
      <c r="S820" s="429"/>
      <c r="T820" s="429"/>
      <c r="U820" s="429"/>
      <c r="V820" s="429"/>
      <c r="W820" s="473"/>
      <c r="X820" s="109" t="s">
        <v>129</v>
      </c>
      <c r="Y820" s="462"/>
      <c r="Z820" s="462"/>
      <c r="AA820" s="462"/>
      <c r="AB820" s="462"/>
      <c r="AC820" s="462"/>
      <c r="AD820" s="462"/>
      <c r="AE820" s="462"/>
      <c r="AF820" s="462"/>
      <c r="AG820" s="462"/>
      <c r="AH820" s="462"/>
      <c r="AI820" s="462"/>
      <c r="AJ820" s="462"/>
      <c r="AK820" s="462"/>
      <c r="AL820" s="462"/>
      <c r="AM820" s="462"/>
      <c r="AN820" s="462"/>
      <c r="AO820" s="462"/>
      <c r="AP820" s="462"/>
      <c r="AQ820" s="462"/>
      <c r="AR820" s="463"/>
      <c r="AS820" s="147">
        <f t="shared" si="83"/>
        <v>0</v>
      </c>
      <c r="AT820" s="321"/>
      <c r="AU820" s="322"/>
    </row>
    <row r="821" spans="4:47" ht="14.1" customHeight="1" x14ac:dyDescent="0.2">
      <c r="D821" s="467"/>
      <c r="E821" s="468"/>
      <c r="F821" s="468"/>
      <c r="G821" s="468"/>
      <c r="H821" s="469"/>
      <c r="I821" s="111" t="s">
        <v>751</v>
      </c>
      <c r="J821" s="408" t="str">
        <f>CONCATENATE('2.'!$D$8,'2.'!$I$8,'2.'!$J$8,"-")</f>
        <v>HAT-14-01-0380-</v>
      </c>
      <c r="K821" s="408"/>
      <c r="L821" s="408"/>
      <c r="M821" s="408"/>
      <c r="N821" s="408"/>
      <c r="O821" s="408"/>
      <c r="P821" s="408"/>
      <c r="Q821" s="408"/>
      <c r="R821" s="428"/>
      <c r="S821" s="429"/>
      <c r="T821" s="429"/>
      <c r="U821" s="429"/>
      <c r="V821" s="429"/>
      <c r="W821" s="473"/>
      <c r="X821" s="109" t="s">
        <v>129</v>
      </c>
      <c r="Y821" s="462"/>
      <c r="Z821" s="462"/>
      <c r="AA821" s="462"/>
      <c r="AB821" s="462"/>
      <c r="AC821" s="462"/>
      <c r="AD821" s="462"/>
      <c r="AE821" s="462"/>
      <c r="AF821" s="462"/>
      <c r="AG821" s="462"/>
      <c r="AH821" s="462"/>
      <c r="AI821" s="462"/>
      <c r="AJ821" s="462"/>
      <c r="AK821" s="462"/>
      <c r="AL821" s="462"/>
      <c r="AM821" s="462"/>
      <c r="AN821" s="462"/>
      <c r="AO821" s="462"/>
      <c r="AP821" s="462"/>
      <c r="AQ821" s="462"/>
      <c r="AR821" s="463"/>
      <c r="AS821" s="147">
        <f t="shared" si="83"/>
        <v>0</v>
      </c>
      <c r="AT821" s="321"/>
      <c r="AU821" s="322"/>
    </row>
    <row r="822" spans="4:47" ht="14.1" customHeight="1" x14ac:dyDescent="0.2">
      <c r="D822" s="467"/>
      <c r="E822" s="468"/>
      <c r="F822" s="468"/>
      <c r="G822" s="468"/>
      <c r="H822" s="469"/>
      <c r="I822" s="111" t="s">
        <v>752</v>
      </c>
      <c r="J822" s="408" t="str">
        <f>CONCATENATE('2.'!$D$8,'2.'!$I$8,'2.'!$J$8,"-")</f>
        <v>HAT-14-01-0380-</v>
      </c>
      <c r="K822" s="408"/>
      <c r="L822" s="408"/>
      <c r="M822" s="408"/>
      <c r="N822" s="408"/>
      <c r="O822" s="408"/>
      <c r="P822" s="408"/>
      <c r="Q822" s="408"/>
      <c r="R822" s="428"/>
      <c r="S822" s="429"/>
      <c r="T822" s="429"/>
      <c r="U822" s="429"/>
      <c r="V822" s="429"/>
      <c r="W822" s="473"/>
      <c r="X822" s="109" t="s">
        <v>129</v>
      </c>
      <c r="Y822" s="462"/>
      <c r="Z822" s="462"/>
      <c r="AA822" s="462"/>
      <c r="AB822" s="462"/>
      <c r="AC822" s="462"/>
      <c r="AD822" s="462"/>
      <c r="AE822" s="462"/>
      <c r="AF822" s="462"/>
      <c r="AG822" s="462"/>
      <c r="AH822" s="462"/>
      <c r="AI822" s="462"/>
      <c r="AJ822" s="462"/>
      <c r="AK822" s="462"/>
      <c r="AL822" s="462"/>
      <c r="AM822" s="462"/>
      <c r="AN822" s="462"/>
      <c r="AO822" s="462"/>
      <c r="AP822" s="462"/>
      <c r="AQ822" s="462"/>
      <c r="AR822" s="463"/>
      <c r="AS822" s="147">
        <f t="shared" si="83"/>
        <v>0</v>
      </c>
      <c r="AT822" s="321"/>
      <c r="AU822" s="322"/>
    </row>
    <row r="823" spans="4:47" ht="14.1" customHeight="1" x14ac:dyDescent="0.2">
      <c r="D823" s="467"/>
      <c r="E823" s="468"/>
      <c r="F823" s="468"/>
      <c r="G823" s="468"/>
      <c r="H823" s="469"/>
      <c r="I823" s="111" t="s">
        <v>753</v>
      </c>
      <c r="J823" s="408" t="str">
        <f>CONCATENATE('2.'!$D$8,'2.'!$I$8,'2.'!$J$8,"-")</f>
        <v>HAT-14-01-0380-</v>
      </c>
      <c r="K823" s="408"/>
      <c r="L823" s="408"/>
      <c r="M823" s="408"/>
      <c r="N823" s="408"/>
      <c r="O823" s="408"/>
      <c r="P823" s="408"/>
      <c r="Q823" s="408"/>
      <c r="R823" s="428"/>
      <c r="S823" s="429"/>
      <c r="T823" s="429"/>
      <c r="U823" s="429"/>
      <c r="V823" s="429"/>
      <c r="W823" s="473"/>
      <c r="X823" s="109" t="s">
        <v>129</v>
      </c>
      <c r="Y823" s="462"/>
      <c r="Z823" s="462"/>
      <c r="AA823" s="462"/>
      <c r="AB823" s="462"/>
      <c r="AC823" s="462"/>
      <c r="AD823" s="462"/>
      <c r="AE823" s="462"/>
      <c r="AF823" s="462"/>
      <c r="AG823" s="462"/>
      <c r="AH823" s="462"/>
      <c r="AI823" s="462"/>
      <c r="AJ823" s="462"/>
      <c r="AK823" s="462"/>
      <c r="AL823" s="462"/>
      <c r="AM823" s="462"/>
      <c r="AN823" s="462"/>
      <c r="AO823" s="462"/>
      <c r="AP823" s="462"/>
      <c r="AQ823" s="462"/>
      <c r="AR823" s="463"/>
      <c r="AS823" s="147">
        <f t="shared" si="83"/>
        <v>0</v>
      </c>
      <c r="AT823" s="321"/>
      <c r="AU823" s="322"/>
    </row>
    <row r="824" spans="4:47" ht="14.1" customHeight="1" x14ac:dyDescent="0.2">
      <c r="D824" s="470"/>
      <c r="E824" s="471"/>
      <c r="F824" s="471"/>
      <c r="G824" s="471"/>
      <c r="H824" s="472"/>
      <c r="I824" s="111" t="s">
        <v>754</v>
      </c>
      <c r="J824" s="408" t="str">
        <f>CONCATENATE('2.'!$D$8,'2.'!$I$8,'2.'!$J$8,"-")</f>
        <v>HAT-14-01-0380-</v>
      </c>
      <c r="K824" s="408"/>
      <c r="L824" s="408"/>
      <c r="M824" s="408"/>
      <c r="N824" s="408"/>
      <c r="O824" s="408"/>
      <c r="P824" s="408"/>
      <c r="Q824" s="408"/>
      <c r="R824" s="428"/>
      <c r="S824" s="429"/>
      <c r="T824" s="429"/>
      <c r="U824" s="429"/>
      <c r="V824" s="429"/>
      <c r="W824" s="473"/>
      <c r="X824" s="109" t="s">
        <v>129</v>
      </c>
      <c r="Y824" s="462"/>
      <c r="Z824" s="462"/>
      <c r="AA824" s="462"/>
      <c r="AB824" s="462"/>
      <c r="AC824" s="462"/>
      <c r="AD824" s="462"/>
      <c r="AE824" s="462"/>
      <c r="AF824" s="462"/>
      <c r="AG824" s="462"/>
      <c r="AH824" s="462"/>
      <c r="AI824" s="462"/>
      <c r="AJ824" s="462"/>
      <c r="AK824" s="462"/>
      <c r="AL824" s="462"/>
      <c r="AM824" s="462"/>
      <c r="AN824" s="462"/>
      <c r="AO824" s="462"/>
      <c r="AP824" s="462"/>
      <c r="AQ824" s="462"/>
      <c r="AR824" s="463"/>
      <c r="AS824" s="147">
        <f t="shared" si="83"/>
        <v>0</v>
      </c>
      <c r="AT824" s="321"/>
      <c r="AU824" s="322"/>
    </row>
    <row r="825" spans="4:47" ht="14.1" customHeight="1" x14ac:dyDescent="0.2">
      <c r="D825" s="464" t="s">
        <v>74</v>
      </c>
      <c r="E825" s="465"/>
      <c r="F825" s="465"/>
      <c r="G825" s="465"/>
      <c r="H825" s="466"/>
      <c r="I825" s="487" t="s">
        <v>791</v>
      </c>
      <c r="J825" s="488"/>
      <c r="K825" s="488"/>
      <c r="L825" s="488"/>
      <c r="M825" s="488"/>
      <c r="N825" s="488"/>
      <c r="O825" s="488"/>
      <c r="P825" s="488"/>
      <c r="Q825" s="488"/>
      <c r="R825" s="488"/>
      <c r="S825" s="488"/>
      <c r="T825" s="488"/>
      <c r="U825" s="488"/>
      <c r="V825" s="488"/>
      <c r="W825" s="488"/>
      <c r="X825" s="488"/>
      <c r="Y825" s="488"/>
      <c r="Z825" s="488"/>
      <c r="AA825" s="488"/>
      <c r="AB825" s="488"/>
      <c r="AC825" s="488"/>
      <c r="AD825" s="488"/>
      <c r="AE825" s="488"/>
      <c r="AF825" s="488"/>
      <c r="AG825" s="488"/>
      <c r="AH825" s="488"/>
      <c r="AI825" s="488"/>
      <c r="AJ825" s="488"/>
      <c r="AK825" s="488"/>
      <c r="AL825" s="488"/>
      <c r="AM825" s="488"/>
      <c r="AN825" s="488"/>
      <c r="AO825" s="488"/>
      <c r="AP825" s="488"/>
      <c r="AQ825" s="488"/>
      <c r="AR825" s="489"/>
      <c r="AS825" s="319">
        <f>SUM(AS818:AS824)</f>
        <v>0</v>
      </c>
      <c r="AT825" s="319"/>
      <c r="AU825" s="319"/>
    </row>
    <row r="826" spans="4:47" ht="14.1" customHeight="1" x14ac:dyDescent="0.2">
      <c r="D826" s="467"/>
      <c r="E826" s="468"/>
      <c r="F826" s="468"/>
      <c r="G826" s="468"/>
      <c r="H826" s="469"/>
      <c r="I826" s="442"/>
      <c r="J826" s="443"/>
      <c r="K826" s="443"/>
      <c r="L826" s="443"/>
      <c r="M826" s="443"/>
      <c r="N826" s="443"/>
      <c r="O826" s="443"/>
      <c r="P826" s="443"/>
      <c r="Q826" s="443"/>
      <c r="R826" s="443"/>
      <c r="S826" s="443"/>
      <c r="T826" s="443"/>
      <c r="U826" s="443"/>
      <c r="V826" s="443"/>
      <c r="W826" s="443"/>
      <c r="X826" s="443"/>
      <c r="Y826" s="443"/>
      <c r="Z826" s="443"/>
      <c r="AA826" s="443"/>
      <c r="AB826" s="443"/>
      <c r="AC826" s="443"/>
      <c r="AD826" s="443"/>
      <c r="AE826" s="443"/>
      <c r="AF826" s="443"/>
      <c r="AG826" s="443"/>
      <c r="AH826" s="443"/>
      <c r="AI826" s="443"/>
      <c r="AJ826" s="443"/>
      <c r="AK826" s="443"/>
      <c r="AL826" s="443"/>
      <c r="AM826" s="443"/>
      <c r="AN826" s="443"/>
      <c r="AO826" s="443"/>
      <c r="AP826" s="443"/>
      <c r="AQ826" s="443"/>
      <c r="AR826" s="444"/>
      <c r="AS826" s="337"/>
      <c r="AT826" s="337"/>
      <c r="AU826" s="337"/>
    </row>
    <row r="827" spans="4:47" ht="14.1" customHeight="1" x14ac:dyDescent="0.2">
      <c r="D827" s="467"/>
      <c r="E827" s="468"/>
      <c r="F827" s="468"/>
      <c r="G827" s="468"/>
      <c r="H827" s="469"/>
      <c r="I827" s="483" t="s">
        <v>792</v>
      </c>
      <c r="J827" s="484"/>
      <c r="K827" s="484"/>
      <c r="L827" s="484"/>
      <c r="M827" s="484"/>
      <c r="N827" s="484"/>
      <c r="O827" s="484"/>
      <c r="P827" s="484"/>
      <c r="Q827" s="484"/>
      <c r="R827" s="484"/>
      <c r="S827" s="484"/>
      <c r="T827" s="484"/>
      <c r="U827" s="484"/>
      <c r="V827" s="484"/>
      <c r="W827" s="484"/>
      <c r="X827" s="484"/>
      <c r="Y827" s="484"/>
      <c r="Z827" s="484"/>
      <c r="AA827" s="484"/>
      <c r="AB827" s="484"/>
      <c r="AC827" s="484"/>
      <c r="AD827" s="484"/>
      <c r="AE827" s="484"/>
      <c r="AF827" s="484"/>
      <c r="AG827" s="484"/>
      <c r="AH827" s="484"/>
      <c r="AI827" s="484"/>
      <c r="AJ827" s="484"/>
      <c r="AK827" s="484"/>
      <c r="AL827" s="484"/>
      <c r="AM827" s="484"/>
      <c r="AN827" s="484"/>
      <c r="AO827" s="484"/>
      <c r="AP827" s="484"/>
      <c r="AQ827" s="484"/>
      <c r="AR827" s="485"/>
      <c r="AS827" s="154"/>
      <c r="AT827" s="154"/>
      <c r="AU827" s="154"/>
    </row>
    <row r="828" spans="4:47" ht="14.1" customHeight="1" x14ac:dyDescent="0.2">
      <c r="D828" s="467"/>
      <c r="E828" s="468"/>
      <c r="F828" s="468"/>
      <c r="G828" s="468"/>
      <c r="H828" s="469"/>
      <c r="I828" s="442"/>
      <c r="J828" s="443"/>
      <c r="K828" s="443"/>
      <c r="L828" s="443"/>
      <c r="M828" s="443"/>
      <c r="N828" s="443"/>
      <c r="O828" s="443"/>
      <c r="P828" s="443"/>
      <c r="Q828" s="443"/>
      <c r="R828" s="443"/>
      <c r="S828" s="443"/>
      <c r="T828" s="443"/>
      <c r="U828" s="443"/>
      <c r="V828" s="443"/>
      <c r="W828" s="443"/>
      <c r="X828" s="443"/>
      <c r="Y828" s="443"/>
      <c r="Z828" s="443"/>
      <c r="AA828" s="443"/>
      <c r="AB828" s="443"/>
      <c r="AC828" s="443"/>
      <c r="AD828" s="443"/>
      <c r="AE828" s="443"/>
      <c r="AF828" s="443"/>
      <c r="AG828" s="443"/>
      <c r="AH828" s="443"/>
      <c r="AI828" s="443"/>
      <c r="AJ828" s="443"/>
      <c r="AK828" s="443"/>
      <c r="AL828" s="443"/>
      <c r="AM828" s="443"/>
      <c r="AN828" s="443"/>
      <c r="AO828" s="443"/>
      <c r="AP828" s="443"/>
      <c r="AQ828" s="443"/>
      <c r="AR828" s="444"/>
      <c r="AS828" s="337"/>
      <c r="AT828" s="337"/>
      <c r="AU828" s="337"/>
    </row>
    <row r="829" spans="4:47" ht="27.95" customHeight="1" x14ac:dyDescent="0.15">
      <c r="D829" s="467"/>
      <c r="E829" s="468"/>
      <c r="F829" s="468"/>
      <c r="G829" s="468"/>
      <c r="H829" s="469"/>
      <c r="I829" s="483" t="s">
        <v>16</v>
      </c>
      <c r="J829" s="484"/>
      <c r="K829" s="484"/>
      <c r="L829" s="484"/>
      <c r="M829" s="484"/>
      <c r="N829" s="484"/>
      <c r="O829" s="484"/>
      <c r="P829" s="484"/>
      <c r="Q829" s="484"/>
      <c r="R829" s="484"/>
      <c r="S829" s="484"/>
      <c r="T829" s="484"/>
      <c r="U829" s="484"/>
      <c r="V829" s="484"/>
      <c r="W829" s="484"/>
      <c r="X829" s="484"/>
      <c r="Y829" s="484"/>
      <c r="Z829" s="484"/>
      <c r="AA829" s="484"/>
      <c r="AB829" s="484"/>
      <c r="AC829" s="484"/>
      <c r="AD829" s="484"/>
      <c r="AE829" s="484"/>
      <c r="AF829" s="484"/>
      <c r="AG829" s="484"/>
      <c r="AH829" s="484"/>
      <c r="AI829" s="484"/>
      <c r="AJ829" s="484"/>
      <c r="AK829" s="484"/>
      <c r="AL829" s="484"/>
      <c r="AM829" s="484"/>
      <c r="AN829" s="484"/>
      <c r="AO829" s="484"/>
      <c r="AP829" s="484"/>
      <c r="AQ829" s="484"/>
      <c r="AR829" s="485"/>
      <c r="AS829" s="303" t="s">
        <v>815</v>
      </c>
      <c r="AT829" s="303" t="s">
        <v>248</v>
      </c>
      <c r="AU829" s="154"/>
    </row>
    <row r="830" spans="4:47" ht="14.1" customHeight="1" x14ac:dyDescent="0.2">
      <c r="D830" s="467"/>
      <c r="E830" s="468"/>
      <c r="F830" s="468"/>
      <c r="G830" s="468"/>
      <c r="H830" s="469"/>
      <c r="I830" s="490"/>
      <c r="J830" s="491"/>
      <c r="K830" s="491"/>
      <c r="L830" s="491"/>
      <c r="M830" s="491"/>
      <c r="N830" s="491"/>
      <c r="O830" s="491"/>
      <c r="P830" s="491"/>
      <c r="Q830" s="491"/>
      <c r="R830" s="491"/>
      <c r="S830" s="491"/>
      <c r="T830" s="491"/>
      <c r="U830" s="491"/>
      <c r="V830" s="491"/>
      <c r="W830" s="491"/>
      <c r="X830" s="491"/>
      <c r="Y830" s="491"/>
      <c r="Z830" s="491"/>
      <c r="AA830" s="491"/>
      <c r="AB830" s="491"/>
      <c r="AC830" s="491"/>
      <c r="AD830" s="491"/>
      <c r="AE830" s="491"/>
      <c r="AF830" s="491"/>
      <c r="AG830" s="491"/>
      <c r="AH830" s="491"/>
      <c r="AI830" s="491"/>
      <c r="AJ830" s="491"/>
      <c r="AK830" s="491"/>
      <c r="AL830" s="491"/>
      <c r="AM830" s="491"/>
      <c r="AN830" s="491"/>
      <c r="AO830" s="491"/>
      <c r="AP830" s="491"/>
      <c r="AQ830" s="491"/>
      <c r="AR830" s="492"/>
      <c r="AS830" s="518"/>
      <c r="AT830" s="515"/>
      <c r="AU830" s="311"/>
    </row>
    <row r="831" spans="4:47" ht="14.1" customHeight="1" x14ac:dyDescent="0.2">
      <c r="D831" s="467"/>
      <c r="E831" s="468"/>
      <c r="F831" s="468"/>
      <c r="G831" s="468"/>
      <c r="H831" s="469"/>
      <c r="I831" s="493"/>
      <c r="J831" s="494"/>
      <c r="K831" s="494"/>
      <c r="L831" s="494"/>
      <c r="M831" s="494"/>
      <c r="N831" s="494"/>
      <c r="O831" s="494"/>
      <c r="P831" s="494"/>
      <c r="Q831" s="494"/>
      <c r="R831" s="494"/>
      <c r="S831" s="494"/>
      <c r="T831" s="494"/>
      <c r="U831" s="494"/>
      <c r="V831" s="494"/>
      <c r="W831" s="494"/>
      <c r="X831" s="494"/>
      <c r="Y831" s="494"/>
      <c r="Z831" s="494"/>
      <c r="AA831" s="494"/>
      <c r="AB831" s="494"/>
      <c r="AC831" s="494"/>
      <c r="AD831" s="494"/>
      <c r="AE831" s="494"/>
      <c r="AF831" s="494"/>
      <c r="AG831" s="494"/>
      <c r="AH831" s="494"/>
      <c r="AI831" s="494"/>
      <c r="AJ831" s="494"/>
      <c r="AK831" s="494"/>
      <c r="AL831" s="494"/>
      <c r="AM831" s="494"/>
      <c r="AN831" s="494"/>
      <c r="AO831" s="494"/>
      <c r="AP831" s="494"/>
      <c r="AQ831" s="494"/>
      <c r="AR831" s="495"/>
      <c r="AS831" s="518"/>
      <c r="AT831" s="516"/>
      <c r="AU831" s="311"/>
    </row>
    <row r="832" spans="4:47" ht="14.1" customHeight="1" x14ac:dyDescent="0.2">
      <c r="D832" s="467"/>
      <c r="E832" s="468"/>
      <c r="F832" s="468"/>
      <c r="G832" s="468"/>
      <c r="H832" s="469"/>
      <c r="I832" s="493"/>
      <c r="J832" s="494"/>
      <c r="K832" s="494"/>
      <c r="L832" s="494"/>
      <c r="M832" s="494"/>
      <c r="N832" s="494"/>
      <c r="O832" s="494"/>
      <c r="P832" s="494"/>
      <c r="Q832" s="494"/>
      <c r="R832" s="494"/>
      <c r="S832" s="494"/>
      <c r="T832" s="494"/>
      <c r="U832" s="494"/>
      <c r="V832" s="494"/>
      <c r="W832" s="494"/>
      <c r="X832" s="494"/>
      <c r="Y832" s="494"/>
      <c r="Z832" s="494"/>
      <c r="AA832" s="494"/>
      <c r="AB832" s="494"/>
      <c r="AC832" s="494"/>
      <c r="AD832" s="494"/>
      <c r="AE832" s="494"/>
      <c r="AF832" s="494"/>
      <c r="AG832" s="494"/>
      <c r="AH832" s="494"/>
      <c r="AI832" s="494"/>
      <c r="AJ832" s="494"/>
      <c r="AK832" s="494"/>
      <c r="AL832" s="494"/>
      <c r="AM832" s="494"/>
      <c r="AN832" s="494"/>
      <c r="AO832" s="494"/>
      <c r="AP832" s="494"/>
      <c r="AQ832" s="494"/>
      <c r="AR832" s="495"/>
      <c r="AS832" s="518"/>
      <c r="AT832" s="516"/>
      <c r="AU832" s="311"/>
    </row>
    <row r="833" spans="4:52" ht="14.1" customHeight="1" x14ac:dyDescent="0.2">
      <c r="D833" s="467"/>
      <c r="E833" s="468"/>
      <c r="F833" s="468"/>
      <c r="G833" s="468"/>
      <c r="H833" s="469"/>
      <c r="I833" s="493"/>
      <c r="J833" s="494"/>
      <c r="K833" s="494"/>
      <c r="L833" s="494"/>
      <c r="M833" s="494"/>
      <c r="N833" s="494"/>
      <c r="O833" s="494"/>
      <c r="P833" s="494"/>
      <c r="Q833" s="494"/>
      <c r="R833" s="494"/>
      <c r="S833" s="494"/>
      <c r="T833" s="494"/>
      <c r="U833" s="494"/>
      <c r="V833" s="494"/>
      <c r="W833" s="494"/>
      <c r="X833" s="494"/>
      <c r="Y833" s="494"/>
      <c r="Z833" s="494"/>
      <c r="AA833" s="494"/>
      <c r="AB833" s="494"/>
      <c r="AC833" s="494"/>
      <c r="AD833" s="494"/>
      <c r="AE833" s="494"/>
      <c r="AF833" s="494"/>
      <c r="AG833" s="494"/>
      <c r="AH833" s="494"/>
      <c r="AI833" s="494"/>
      <c r="AJ833" s="494"/>
      <c r="AK833" s="494"/>
      <c r="AL833" s="494"/>
      <c r="AM833" s="494"/>
      <c r="AN833" s="494"/>
      <c r="AO833" s="494"/>
      <c r="AP833" s="494"/>
      <c r="AQ833" s="494"/>
      <c r="AR833" s="495"/>
      <c r="AS833" s="518"/>
      <c r="AT833" s="516"/>
      <c r="AU833" s="311"/>
    </row>
    <row r="834" spans="4:52" ht="14.1" customHeight="1" x14ac:dyDescent="0.2">
      <c r="D834" s="467"/>
      <c r="E834" s="468"/>
      <c r="F834" s="468"/>
      <c r="G834" s="468"/>
      <c r="H834" s="469"/>
      <c r="I834" s="493"/>
      <c r="J834" s="494"/>
      <c r="K834" s="494"/>
      <c r="L834" s="494"/>
      <c r="M834" s="494"/>
      <c r="N834" s="494"/>
      <c r="O834" s="494"/>
      <c r="P834" s="494"/>
      <c r="Q834" s="494"/>
      <c r="R834" s="494"/>
      <c r="S834" s="494"/>
      <c r="T834" s="494"/>
      <c r="U834" s="494"/>
      <c r="V834" s="494"/>
      <c r="W834" s="494"/>
      <c r="X834" s="494"/>
      <c r="Y834" s="494"/>
      <c r="Z834" s="494"/>
      <c r="AA834" s="494"/>
      <c r="AB834" s="494"/>
      <c r="AC834" s="494"/>
      <c r="AD834" s="494"/>
      <c r="AE834" s="494"/>
      <c r="AF834" s="494"/>
      <c r="AG834" s="494"/>
      <c r="AH834" s="494"/>
      <c r="AI834" s="494"/>
      <c r="AJ834" s="494"/>
      <c r="AK834" s="494"/>
      <c r="AL834" s="494"/>
      <c r="AM834" s="494"/>
      <c r="AN834" s="494"/>
      <c r="AO834" s="494"/>
      <c r="AP834" s="494"/>
      <c r="AQ834" s="494"/>
      <c r="AR834" s="495"/>
      <c r="AS834" s="518"/>
      <c r="AT834" s="516"/>
      <c r="AU834" s="311"/>
    </row>
    <row r="835" spans="4:52" ht="14.1" customHeight="1" x14ac:dyDescent="0.2">
      <c r="D835" s="467"/>
      <c r="E835" s="468"/>
      <c r="F835" s="468"/>
      <c r="G835" s="468"/>
      <c r="H835" s="469"/>
      <c r="I835" s="493"/>
      <c r="J835" s="494"/>
      <c r="K835" s="494"/>
      <c r="L835" s="494"/>
      <c r="M835" s="494"/>
      <c r="N835" s="494"/>
      <c r="O835" s="494"/>
      <c r="P835" s="494"/>
      <c r="Q835" s="494"/>
      <c r="R835" s="494"/>
      <c r="S835" s="494"/>
      <c r="T835" s="494"/>
      <c r="U835" s="494"/>
      <c r="V835" s="494"/>
      <c r="W835" s="494"/>
      <c r="X835" s="494"/>
      <c r="Y835" s="494"/>
      <c r="Z835" s="494"/>
      <c r="AA835" s="494"/>
      <c r="AB835" s="494"/>
      <c r="AC835" s="494"/>
      <c r="AD835" s="494"/>
      <c r="AE835" s="494"/>
      <c r="AF835" s="494"/>
      <c r="AG835" s="494"/>
      <c r="AH835" s="494"/>
      <c r="AI835" s="494"/>
      <c r="AJ835" s="494"/>
      <c r="AK835" s="494"/>
      <c r="AL835" s="494"/>
      <c r="AM835" s="494"/>
      <c r="AN835" s="494"/>
      <c r="AO835" s="494"/>
      <c r="AP835" s="494"/>
      <c r="AQ835" s="494"/>
      <c r="AR835" s="495"/>
      <c r="AS835" s="518"/>
      <c r="AT835" s="516"/>
      <c r="AU835" s="311"/>
    </row>
    <row r="836" spans="4:52" ht="14.1" customHeight="1" x14ac:dyDescent="0.2">
      <c r="D836" s="467"/>
      <c r="E836" s="468"/>
      <c r="F836" s="468"/>
      <c r="G836" s="468"/>
      <c r="H836" s="469"/>
      <c r="I836" s="496"/>
      <c r="J836" s="497"/>
      <c r="K836" s="497"/>
      <c r="L836" s="497"/>
      <c r="M836" s="497"/>
      <c r="N836" s="497"/>
      <c r="O836" s="497"/>
      <c r="P836" s="497"/>
      <c r="Q836" s="497"/>
      <c r="R836" s="497"/>
      <c r="S836" s="497"/>
      <c r="T836" s="497"/>
      <c r="U836" s="497"/>
      <c r="V836" s="497"/>
      <c r="W836" s="497"/>
      <c r="X836" s="497"/>
      <c r="Y836" s="497"/>
      <c r="Z836" s="497"/>
      <c r="AA836" s="497"/>
      <c r="AB836" s="497"/>
      <c r="AC836" s="497"/>
      <c r="AD836" s="497"/>
      <c r="AE836" s="497"/>
      <c r="AF836" s="497"/>
      <c r="AG836" s="497"/>
      <c r="AH836" s="497"/>
      <c r="AI836" s="497"/>
      <c r="AJ836" s="497"/>
      <c r="AK836" s="497"/>
      <c r="AL836" s="497"/>
      <c r="AM836" s="497"/>
      <c r="AN836" s="497"/>
      <c r="AO836" s="497"/>
      <c r="AP836" s="497"/>
      <c r="AQ836" s="497"/>
      <c r="AR836" s="498"/>
      <c r="AS836" s="518"/>
      <c r="AT836" s="517"/>
      <c r="AU836" s="311"/>
      <c r="AV836" s="140">
        <f>LEN(I830)</f>
        <v>0</v>
      </c>
      <c r="AW836" s="140" t="s">
        <v>64</v>
      </c>
      <c r="AX836" s="141">
        <v>700</v>
      </c>
      <c r="AY836" s="140" t="s">
        <v>63</v>
      </c>
      <c r="AZ836" s="3" t="str">
        <f>IF(AV836&gt;AX836,"FIGYELEM! Tartsa be a megjelölt karakterszámot!","-")</f>
        <v>-</v>
      </c>
    </row>
    <row r="837" spans="4:52" ht="26.1" customHeight="1" x14ac:dyDescent="0.2">
      <c r="D837" s="467"/>
      <c r="E837" s="468"/>
      <c r="F837" s="468"/>
      <c r="G837" s="468"/>
      <c r="H837" s="469"/>
      <c r="I837" s="486" t="s">
        <v>8</v>
      </c>
      <c r="J837" s="499"/>
      <c r="K837" s="499"/>
      <c r="L837" s="499"/>
      <c r="M837" s="499"/>
      <c r="N837" s="499"/>
      <c r="O837" s="499"/>
      <c r="P837" s="499"/>
      <c r="Q837" s="499"/>
      <c r="R837" s="499"/>
      <c r="S837" s="499"/>
      <c r="T837" s="499"/>
      <c r="U837" s="499"/>
      <c r="V837" s="499"/>
      <c r="W837" s="499"/>
      <c r="X837" s="499"/>
      <c r="Y837" s="443"/>
      <c r="Z837" s="500"/>
      <c r="AA837" s="500"/>
      <c r="AB837" s="500"/>
      <c r="AC837" s="500"/>
      <c r="AD837" s="500"/>
      <c r="AE837" s="500"/>
      <c r="AF837" s="500"/>
      <c r="AG837" s="500"/>
      <c r="AH837" s="500"/>
      <c r="AI837" s="500"/>
      <c r="AJ837" s="500"/>
      <c r="AK837" s="500"/>
      <c r="AL837" s="500"/>
      <c r="AM837" s="500"/>
      <c r="AN837" s="500"/>
      <c r="AO837" s="500"/>
      <c r="AP837" s="500"/>
      <c r="AQ837" s="500"/>
      <c r="AR837" s="501"/>
      <c r="AS837" s="147">
        <f t="shared" ref="AS837:AS842" si="84">IF(Y837=BM54,1,0)</f>
        <v>0</v>
      </c>
      <c r="AT837" s="143"/>
      <c r="AU837" s="322"/>
      <c r="AZ837" s="3" t="str">
        <f t="shared" ref="AZ837:AZ842" si="85">IF(Y837=BM54,"FIGYELEM! Fejtse ki A részt vevő diákok tevékenységének bemutatása c. mezőben és csatoljon fényképet a tevékenységről!","-")</f>
        <v>-</v>
      </c>
    </row>
    <row r="838" spans="4:52" ht="26.1" customHeight="1" x14ac:dyDescent="0.2">
      <c r="D838" s="467"/>
      <c r="E838" s="468"/>
      <c r="F838" s="468"/>
      <c r="G838" s="468"/>
      <c r="H838" s="469"/>
      <c r="I838" s="486" t="s">
        <v>9</v>
      </c>
      <c r="J838" s="486"/>
      <c r="K838" s="486"/>
      <c r="L838" s="486"/>
      <c r="M838" s="486"/>
      <c r="N838" s="486"/>
      <c r="O838" s="486"/>
      <c r="P838" s="486"/>
      <c r="Q838" s="486"/>
      <c r="R838" s="486"/>
      <c r="S838" s="486"/>
      <c r="T838" s="486"/>
      <c r="U838" s="486"/>
      <c r="V838" s="486"/>
      <c r="W838" s="486"/>
      <c r="X838" s="486"/>
      <c r="Y838" s="442"/>
      <c r="Z838" s="443"/>
      <c r="AA838" s="443"/>
      <c r="AB838" s="443"/>
      <c r="AC838" s="443"/>
      <c r="AD838" s="443"/>
      <c r="AE838" s="443"/>
      <c r="AF838" s="443"/>
      <c r="AG838" s="443"/>
      <c r="AH838" s="443"/>
      <c r="AI838" s="443"/>
      <c r="AJ838" s="443"/>
      <c r="AK838" s="443"/>
      <c r="AL838" s="443"/>
      <c r="AM838" s="443"/>
      <c r="AN838" s="443"/>
      <c r="AO838" s="443"/>
      <c r="AP838" s="443"/>
      <c r="AQ838" s="443"/>
      <c r="AR838" s="444"/>
      <c r="AS838" s="147">
        <f t="shared" si="84"/>
        <v>0</v>
      </c>
      <c r="AT838" s="143"/>
      <c r="AU838" s="322"/>
      <c r="AZ838" s="3" t="str">
        <f t="shared" si="85"/>
        <v>-</v>
      </c>
    </row>
    <row r="839" spans="4:52" ht="26.1" customHeight="1" x14ac:dyDescent="0.2">
      <c r="D839" s="467"/>
      <c r="E839" s="468"/>
      <c r="F839" s="468"/>
      <c r="G839" s="468"/>
      <c r="H839" s="469"/>
      <c r="I839" s="486" t="s">
        <v>10</v>
      </c>
      <c r="J839" s="486"/>
      <c r="K839" s="486"/>
      <c r="L839" s="486"/>
      <c r="M839" s="486"/>
      <c r="N839" s="486"/>
      <c r="O839" s="486"/>
      <c r="P839" s="486"/>
      <c r="Q839" s="486"/>
      <c r="R839" s="486"/>
      <c r="S839" s="486"/>
      <c r="T839" s="486"/>
      <c r="U839" s="486"/>
      <c r="V839" s="486"/>
      <c r="W839" s="486"/>
      <c r="X839" s="486"/>
      <c r="Y839" s="442"/>
      <c r="Z839" s="443"/>
      <c r="AA839" s="443"/>
      <c r="AB839" s="443"/>
      <c r="AC839" s="443"/>
      <c r="AD839" s="443"/>
      <c r="AE839" s="443"/>
      <c r="AF839" s="443"/>
      <c r="AG839" s="443"/>
      <c r="AH839" s="443"/>
      <c r="AI839" s="443"/>
      <c r="AJ839" s="443"/>
      <c r="AK839" s="443"/>
      <c r="AL839" s="443"/>
      <c r="AM839" s="443"/>
      <c r="AN839" s="443"/>
      <c r="AO839" s="443"/>
      <c r="AP839" s="443"/>
      <c r="AQ839" s="443"/>
      <c r="AR839" s="444"/>
      <c r="AS839" s="147">
        <f t="shared" si="84"/>
        <v>0</v>
      </c>
      <c r="AT839" s="143"/>
      <c r="AU839" s="322"/>
      <c r="AZ839" s="3" t="str">
        <f t="shared" si="85"/>
        <v>-</v>
      </c>
    </row>
    <row r="840" spans="4:52" ht="26.1" customHeight="1" x14ac:dyDescent="0.2">
      <c r="D840" s="467"/>
      <c r="E840" s="468"/>
      <c r="F840" s="468"/>
      <c r="G840" s="468"/>
      <c r="H840" s="469"/>
      <c r="I840" s="486" t="s">
        <v>12</v>
      </c>
      <c r="J840" s="486"/>
      <c r="K840" s="486"/>
      <c r="L840" s="486"/>
      <c r="M840" s="486"/>
      <c r="N840" s="486"/>
      <c r="O840" s="486"/>
      <c r="P840" s="486"/>
      <c r="Q840" s="486"/>
      <c r="R840" s="486"/>
      <c r="S840" s="486"/>
      <c r="T840" s="486"/>
      <c r="U840" s="486"/>
      <c r="V840" s="486"/>
      <c r="W840" s="486"/>
      <c r="X840" s="486"/>
      <c r="Y840" s="442"/>
      <c r="Z840" s="443"/>
      <c r="AA840" s="443"/>
      <c r="AB840" s="443"/>
      <c r="AC840" s="443"/>
      <c r="AD840" s="443"/>
      <c r="AE840" s="443"/>
      <c r="AF840" s="443"/>
      <c r="AG840" s="443"/>
      <c r="AH840" s="443"/>
      <c r="AI840" s="443"/>
      <c r="AJ840" s="443"/>
      <c r="AK840" s="443"/>
      <c r="AL840" s="443"/>
      <c r="AM840" s="443"/>
      <c r="AN840" s="443"/>
      <c r="AO840" s="443"/>
      <c r="AP840" s="443"/>
      <c r="AQ840" s="443"/>
      <c r="AR840" s="444"/>
      <c r="AS840" s="147">
        <f t="shared" si="84"/>
        <v>0</v>
      </c>
      <c r="AT840" s="143"/>
      <c r="AU840" s="322"/>
      <c r="AZ840" s="3" t="str">
        <f t="shared" si="85"/>
        <v>-</v>
      </c>
    </row>
    <row r="841" spans="4:52" ht="26.1" customHeight="1" x14ac:dyDescent="0.2">
      <c r="D841" s="467"/>
      <c r="E841" s="468"/>
      <c r="F841" s="468"/>
      <c r="G841" s="468"/>
      <c r="H841" s="469"/>
      <c r="I841" s="486" t="s">
        <v>734</v>
      </c>
      <c r="J841" s="486"/>
      <c r="K841" s="486"/>
      <c r="L841" s="486"/>
      <c r="M841" s="486"/>
      <c r="N841" s="486"/>
      <c r="O841" s="486"/>
      <c r="P841" s="486"/>
      <c r="Q841" s="486"/>
      <c r="R841" s="486"/>
      <c r="S841" s="486"/>
      <c r="T841" s="486"/>
      <c r="U841" s="486"/>
      <c r="V841" s="486"/>
      <c r="W841" s="486"/>
      <c r="X841" s="486"/>
      <c r="Y841" s="442"/>
      <c r="Z841" s="443"/>
      <c r="AA841" s="443"/>
      <c r="AB841" s="443"/>
      <c r="AC841" s="443"/>
      <c r="AD841" s="443"/>
      <c r="AE841" s="443"/>
      <c r="AF841" s="443"/>
      <c r="AG841" s="443"/>
      <c r="AH841" s="443"/>
      <c r="AI841" s="443"/>
      <c r="AJ841" s="443"/>
      <c r="AK841" s="443"/>
      <c r="AL841" s="443"/>
      <c r="AM841" s="443"/>
      <c r="AN841" s="443"/>
      <c r="AO841" s="443"/>
      <c r="AP841" s="443"/>
      <c r="AQ841" s="443"/>
      <c r="AR841" s="444"/>
      <c r="AS841" s="147">
        <f t="shared" si="84"/>
        <v>0</v>
      </c>
      <c r="AT841" s="143"/>
      <c r="AU841" s="322"/>
      <c r="AZ841" s="3" t="str">
        <f t="shared" si="85"/>
        <v>-</v>
      </c>
    </row>
    <row r="842" spans="4:52" ht="26.1" customHeight="1" x14ac:dyDescent="0.2">
      <c r="D842" s="467"/>
      <c r="E842" s="468"/>
      <c r="F842" s="468"/>
      <c r="G842" s="468"/>
      <c r="H842" s="469"/>
      <c r="I842" s="486" t="s">
        <v>11</v>
      </c>
      <c r="J842" s="486"/>
      <c r="K842" s="486"/>
      <c r="L842" s="486"/>
      <c r="M842" s="486"/>
      <c r="N842" s="486"/>
      <c r="O842" s="486"/>
      <c r="P842" s="486"/>
      <c r="Q842" s="486"/>
      <c r="R842" s="486"/>
      <c r="S842" s="486"/>
      <c r="T842" s="486"/>
      <c r="U842" s="486"/>
      <c r="V842" s="486"/>
      <c r="W842" s="486"/>
      <c r="X842" s="486"/>
      <c r="Y842" s="442"/>
      <c r="Z842" s="443"/>
      <c r="AA842" s="443"/>
      <c r="AB842" s="443"/>
      <c r="AC842" s="443"/>
      <c r="AD842" s="443"/>
      <c r="AE842" s="443"/>
      <c r="AF842" s="443"/>
      <c r="AG842" s="443"/>
      <c r="AH842" s="443"/>
      <c r="AI842" s="443"/>
      <c r="AJ842" s="443"/>
      <c r="AK842" s="443"/>
      <c r="AL842" s="443"/>
      <c r="AM842" s="443"/>
      <c r="AN842" s="443"/>
      <c r="AO842" s="443"/>
      <c r="AP842" s="443"/>
      <c r="AQ842" s="443"/>
      <c r="AR842" s="444"/>
      <c r="AS842" s="147">
        <f t="shared" si="84"/>
        <v>0</v>
      </c>
      <c r="AT842" s="143"/>
      <c r="AU842" s="322"/>
      <c r="AZ842" s="3" t="str">
        <f t="shared" si="85"/>
        <v>-</v>
      </c>
    </row>
    <row r="843" spans="4:52" ht="69.95" customHeight="1" x14ac:dyDescent="0.2">
      <c r="D843" s="467"/>
      <c r="E843" s="468"/>
      <c r="F843" s="468"/>
      <c r="G843" s="468"/>
      <c r="H843" s="469"/>
      <c r="I843" s="459" t="s">
        <v>871</v>
      </c>
      <c r="J843" s="460"/>
      <c r="K843" s="460"/>
      <c r="L843" s="460"/>
      <c r="M843" s="460"/>
      <c r="N843" s="460"/>
      <c r="O843" s="460"/>
      <c r="P843" s="460"/>
      <c r="Q843" s="460"/>
      <c r="R843" s="460"/>
      <c r="S843" s="460"/>
      <c r="T843" s="460"/>
      <c r="U843" s="460"/>
      <c r="V843" s="460"/>
      <c r="W843" s="460"/>
      <c r="X843" s="460"/>
      <c r="Y843" s="460"/>
      <c r="Z843" s="460"/>
      <c r="AA843" s="460"/>
      <c r="AB843" s="460"/>
      <c r="AC843" s="460"/>
      <c r="AD843" s="460"/>
      <c r="AE843" s="460"/>
      <c r="AF843" s="460"/>
      <c r="AG843" s="460"/>
      <c r="AH843" s="460"/>
      <c r="AI843" s="460"/>
      <c r="AJ843" s="460"/>
      <c r="AK843" s="460"/>
      <c r="AL843" s="460"/>
      <c r="AM843" s="460"/>
      <c r="AN843" s="460"/>
      <c r="AO843" s="460"/>
      <c r="AP843" s="460"/>
      <c r="AQ843" s="460"/>
      <c r="AR843" s="461"/>
      <c r="AS843" s="322"/>
      <c r="AT843" s="322"/>
      <c r="AU843" s="322"/>
    </row>
    <row r="844" spans="4:52" ht="14.1" customHeight="1" x14ac:dyDescent="0.2">
      <c r="D844" s="467"/>
      <c r="E844" s="468"/>
      <c r="F844" s="468"/>
      <c r="G844" s="468"/>
      <c r="H844" s="469"/>
      <c r="I844" s="111"/>
      <c r="J844" s="407" t="s">
        <v>132</v>
      </c>
      <c r="K844" s="407"/>
      <c r="L844" s="407"/>
      <c r="M844" s="407"/>
      <c r="N844" s="407"/>
      <c r="O844" s="407"/>
      <c r="P844" s="407"/>
      <c r="Q844" s="407"/>
      <c r="R844" s="410" t="s">
        <v>134</v>
      </c>
      <c r="S844" s="376"/>
      <c r="T844" s="376"/>
      <c r="U844" s="376"/>
      <c r="V844" s="376"/>
      <c r="W844" s="377"/>
      <c r="X844" s="120"/>
      <c r="Y844" s="410" t="s">
        <v>133</v>
      </c>
      <c r="Z844" s="376"/>
      <c r="AA844" s="376"/>
      <c r="AB844" s="376"/>
      <c r="AC844" s="376"/>
      <c r="AD844" s="376"/>
      <c r="AE844" s="376"/>
      <c r="AF844" s="376"/>
      <c r="AG844" s="376"/>
      <c r="AH844" s="376"/>
      <c r="AI844" s="376"/>
      <c r="AJ844" s="376"/>
      <c r="AK844" s="376"/>
      <c r="AL844" s="376"/>
      <c r="AM844" s="376"/>
      <c r="AN844" s="376"/>
      <c r="AO844" s="376"/>
      <c r="AP844" s="376"/>
      <c r="AQ844" s="376"/>
      <c r="AR844" s="377"/>
      <c r="AS844" s="322" t="s">
        <v>815</v>
      </c>
      <c r="AT844" s="322"/>
      <c r="AU844" s="322"/>
    </row>
    <row r="845" spans="4:52" ht="14.1" customHeight="1" x14ac:dyDescent="0.2">
      <c r="D845" s="467"/>
      <c r="E845" s="468"/>
      <c r="F845" s="468"/>
      <c r="G845" s="468"/>
      <c r="H845" s="469"/>
      <c r="I845" s="111" t="s">
        <v>748</v>
      </c>
      <c r="J845" s="408" t="str">
        <f>CONCATENATE('2.'!$D$8,'2.'!$I$8,'2.'!$J$8,"-")</f>
        <v>HAT-14-01-0380-</v>
      </c>
      <c r="K845" s="408"/>
      <c r="L845" s="408"/>
      <c r="M845" s="408"/>
      <c r="N845" s="408"/>
      <c r="O845" s="408"/>
      <c r="P845" s="408"/>
      <c r="Q845" s="408"/>
      <c r="R845" s="428"/>
      <c r="S845" s="429"/>
      <c r="T845" s="429"/>
      <c r="U845" s="429"/>
      <c r="V845" s="429"/>
      <c r="W845" s="473"/>
      <c r="X845" s="109" t="s">
        <v>129</v>
      </c>
      <c r="Y845" s="462"/>
      <c r="Z845" s="462"/>
      <c r="AA845" s="462"/>
      <c r="AB845" s="462"/>
      <c r="AC845" s="462"/>
      <c r="AD845" s="462"/>
      <c r="AE845" s="462"/>
      <c r="AF845" s="462"/>
      <c r="AG845" s="462"/>
      <c r="AH845" s="462"/>
      <c r="AI845" s="462"/>
      <c r="AJ845" s="462"/>
      <c r="AK845" s="462"/>
      <c r="AL845" s="462"/>
      <c r="AM845" s="462"/>
      <c r="AN845" s="462"/>
      <c r="AO845" s="462"/>
      <c r="AP845" s="462"/>
      <c r="AQ845" s="462"/>
      <c r="AR845" s="463"/>
      <c r="AS845" s="147">
        <f>IF(R845&gt;0,1,0)</f>
        <v>0</v>
      </c>
      <c r="AT845" s="321"/>
      <c r="AU845" s="322"/>
    </row>
    <row r="846" spans="4:52" ht="14.1" customHeight="1" x14ac:dyDescent="0.2">
      <c r="D846" s="467"/>
      <c r="E846" s="468"/>
      <c r="F846" s="468"/>
      <c r="G846" s="468"/>
      <c r="H846" s="469"/>
      <c r="I846" s="111" t="s">
        <v>749</v>
      </c>
      <c r="J846" s="408" t="str">
        <f>CONCATENATE('2.'!$D$8,'2.'!$I$8,'2.'!$J$8,"-")</f>
        <v>HAT-14-01-0380-</v>
      </c>
      <c r="K846" s="408"/>
      <c r="L846" s="408"/>
      <c r="M846" s="408"/>
      <c r="N846" s="408"/>
      <c r="O846" s="408"/>
      <c r="P846" s="408"/>
      <c r="Q846" s="408"/>
      <c r="R846" s="428"/>
      <c r="S846" s="429"/>
      <c r="T846" s="429"/>
      <c r="U846" s="429"/>
      <c r="V846" s="429"/>
      <c r="W846" s="473"/>
      <c r="X846" s="109" t="s">
        <v>129</v>
      </c>
      <c r="Y846" s="462"/>
      <c r="Z846" s="462"/>
      <c r="AA846" s="462"/>
      <c r="AB846" s="462"/>
      <c r="AC846" s="462"/>
      <c r="AD846" s="462"/>
      <c r="AE846" s="462"/>
      <c r="AF846" s="462"/>
      <c r="AG846" s="462"/>
      <c r="AH846" s="462"/>
      <c r="AI846" s="462"/>
      <c r="AJ846" s="462"/>
      <c r="AK846" s="462"/>
      <c r="AL846" s="462"/>
      <c r="AM846" s="462"/>
      <c r="AN846" s="462"/>
      <c r="AO846" s="462"/>
      <c r="AP846" s="462"/>
      <c r="AQ846" s="462"/>
      <c r="AR846" s="463"/>
      <c r="AS846" s="147">
        <f t="shared" ref="AS846:AS851" si="86">IF(R846&gt;0,1,0)</f>
        <v>0</v>
      </c>
      <c r="AT846" s="321"/>
      <c r="AU846" s="322"/>
    </row>
    <row r="847" spans="4:52" ht="14.1" customHeight="1" x14ac:dyDescent="0.2">
      <c r="D847" s="467"/>
      <c r="E847" s="468"/>
      <c r="F847" s="468"/>
      <c r="G847" s="468"/>
      <c r="H847" s="469"/>
      <c r="I847" s="111" t="s">
        <v>750</v>
      </c>
      <c r="J847" s="408" t="str">
        <f>CONCATENATE('2.'!$D$8,'2.'!$I$8,'2.'!$J$8,"-")</f>
        <v>HAT-14-01-0380-</v>
      </c>
      <c r="K847" s="408"/>
      <c r="L847" s="408"/>
      <c r="M847" s="408"/>
      <c r="N847" s="408"/>
      <c r="O847" s="408"/>
      <c r="P847" s="408"/>
      <c r="Q847" s="408"/>
      <c r="R847" s="428"/>
      <c r="S847" s="429"/>
      <c r="T847" s="429"/>
      <c r="U847" s="429"/>
      <c r="V847" s="429"/>
      <c r="W847" s="473"/>
      <c r="X847" s="109" t="s">
        <v>129</v>
      </c>
      <c r="Y847" s="462"/>
      <c r="Z847" s="462"/>
      <c r="AA847" s="462"/>
      <c r="AB847" s="462"/>
      <c r="AC847" s="462"/>
      <c r="AD847" s="462"/>
      <c r="AE847" s="462"/>
      <c r="AF847" s="462"/>
      <c r="AG847" s="462"/>
      <c r="AH847" s="462"/>
      <c r="AI847" s="462"/>
      <c r="AJ847" s="462"/>
      <c r="AK847" s="462"/>
      <c r="AL847" s="462"/>
      <c r="AM847" s="462"/>
      <c r="AN847" s="462"/>
      <c r="AO847" s="462"/>
      <c r="AP847" s="462"/>
      <c r="AQ847" s="462"/>
      <c r="AR847" s="463"/>
      <c r="AS847" s="147">
        <f t="shared" si="86"/>
        <v>0</v>
      </c>
      <c r="AT847" s="321"/>
      <c r="AU847" s="322"/>
    </row>
    <row r="848" spans="4:52" ht="14.1" customHeight="1" x14ac:dyDescent="0.2">
      <c r="D848" s="467"/>
      <c r="E848" s="468"/>
      <c r="F848" s="468"/>
      <c r="G848" s="468"/>
      <c r="H848" s="469"/>
      <c r="I848" s="111" t="s">
        <v>751</v>
      </c>
      <c r="J848" s="408" t="str">
        <f>CONCATENATE('2.'!$D$8,'2.'!$I$8,'2.'!$J$8,"-")</f>
        <v>HAT-14-01-0380-</v>
      </c>
      <c r="K848" s="408"/>
      <c r="L848" s="408"/>
      <c r="M848" s="408"/>
      <c r="N848" s="408"/>
      <c r="O848" s="408"/>
      <c r="P848" s="408"/>
      <c r="Q848" s="408"/>
      <c r="R848" s="428"/>
      <c r="S848" s="429"/>
      <c r="T848" s="429"/>
      <c r="U848" s="429"/>
      <c r="V848" s="429"/>
      <c r="W848" s="473"/>
      <c r="X848" s="109" t="s">
        <v>129</v>
      </c>
      <c r="Y848" s="462"/>
      <c r="Z848" s="462"/>
      <c r="AA848" s="462"/>
      <c r="AB848" s="462"/>
      <c r="AC848" s="462"/>
      <c r="AD848" s="462"/>
      <c r="AE848" s="462"/>
      <c r="AF848" s="462"/>
      <c r="AG848" s="462"/>
      <c r="AH848" s="462"/>
      <c r="AI848" s="462"/>
      <c r="AJ848" s="462"/>
      <c r="AK848" s="462"/>
      <c r="AL848" s="462"/>
      <c r="AM848" s="462"/>
      <c r="AN848" s="462"/>
      <c r="AO848" s="462"/>
      <c r="AP848" s="462"/>
      <c r="AQ848" s="462"/>
      <c r="AR848" s="463"/>
      <c r="AS848" s="147">
        <f t="shared" si="86"/>
        <v>0</v>
      </c>
      <c r="AT848" s="321"/>
      <c r="AU848" s="322"/>
    </row>
    <row r="849" spans="4:52" ht="14.1" customHeight="1" x14ac:dyDescent="0.2">
      <c r="D849" s="467"/>
      <c r="E849" s="468"/>
      <c r="F849" s="468"/>
      <c r="G849" s="468"/>
      <c r="H849" s="469"/>
      <c r="I849" s="111" t="s">
        <v>752</v>
      </c>
      <c r="J849" s="408" t="str">
        <f>CONCATENATE('2.'!$D$8,'2.'!$I$8,'2.'!$J$8,"-")</f>
        <v>HAT-14-01-0380-</v>
      </c>
      <c r="K849" s="408"/>
      <c r="L849" s="408"/>
      <c r="M849" s="408"/>
      <c r="N849" s="408"/>
      <c r="O849" s="408"/>
      <c r="P849" s="408"/>
      <c r="Q849" s="408"/>
      <c r="R849" s="428"/>
      <c r="S849" s="429"/>
      <c r="T849" s="429"/>
      <c r="U849" s="429"/>
      <c r="V849" s="429"/>
      <c r="W849" s="473"/>
      <c r="X849" s="109" t="s">
        <v>129</v>
      </c>
      <c r="Y849" s="462"/>
      <c r="Z849" s="462"/>
      <c r="AA849" s="462"/>
      <c r="AB849" s="462"/>
      <c r="AC849" s="462"/>
      <c r="AD849" s="462"/>
      <c r="AE849" s="462"/>
      <c r="AF849" s="462"/>
      <c r="AG849" s="462"/>
      <c r="AH849" s="462"/>
      <c r="AI849" s="462"/>
      <c r="AJ849" s="462"/>
      <c r="AK849" s="462"/>
      <c r="AL849" s="462"/>
      <c r="AM849" s="462"/>
      <c r="AN849" s="462"/>
      <c r="AO849" s="462"/>
      <c r="AP849" s="462"/>
      <c r="AQ849" s="462"/>
      <c r="AR849" s="463"/>
      <c r="AS849" s="147">
        <f t="shared" si="86"/>
        <v>0</v>
      </c>
      <c r="AT849" s="321"/>
      <c r="AU849" s="322"/>
    </row>
    <row r="850" spans="4:52" ht="14.1" customHeight="1" x14ac:dyDescent="0.2">
      <c r="D850" s="467"/>
      <c r="E850" s="468"/>
      <c r="F850" s="468"/>
      <c r="G850" s="468"/>
      <c r="H850" s="469"/>
      <c r="I850" s="111" t="s">
        <v>753</v>
      </c>
      <c r="J850" s="408" t="str">
        <f>CONCATENATE('2.'!$D$8,'2.'!$I$8,'2.'!$J$8,"-")</f>
        <v>HAT-14-01-0380-</v>
      </c>
      <c r="K850" s="408"/>
      <c r="L850" s="408"/>
      <c r="M850" s="408"/>
      <c r="N850" s="408"/>
      <c r="O850" s="408"/>
      <c r="P850" s="408"/>
      <c r="Q850" s="408"/>
      <c r="R850" s="428"/>
      <c r="S850" s="429"/>
      <c r="T850" s="429"/>
      <c r="U850" s="429"/>
      <c r="V850" s="429"/>
      <c r="W850" s="473"/>
      <c r="X850" s="109" t="s">
        <v>129</v>
      </c>
      <c r="Y850" s="462"/>
      <c r="Z850" s="462"/>
      <c r="AA850" s="462"/>
      <c r="AB850" s="462"/>
      <c r="AC850" s="462"/>
      <c r="AD850" s="462"/>
      <c r="AE850" s="462"/>
      <c r="AF850" s="462"/>
      <c r="AG850" s="462"/>
      <c r="AH850" s="462"/>
      <c r="AI850" s="462"/>
      <c r="AJ850" s="462"/>
      <c r="AK850" s="462"/>
      <c r="AL850" s="462"/>
      <c r="AM850" s="462"/>
      <c r="AN850" s="462"/>
      <c r="AO850" s="462"/>
      <c r="AP850" s="462"/>
      <c r="AQ850" s="462"/>
      <c r="AR850" s="463"/>
      <c r="AS850" s="147">
        <f t="shared" si="86"/>
        <v>0</v>
      </c>
      <c r="AT850" s="321"/>
      <c r="AU850" s="322"/>
    </row>
    <row r="851" spans="4:52" ht="14.1" customHeight="1" x14ac:dyDescent="0.2">
      <c r="D851" s="470"/>
      <c r="E851" s="471"/>
      <c r="F851" s="471"/>
      <c r="G851" s="471"/>
      <c r="H851" s="472"/>
      <c r="I851" s="111" t="s">
        <v>754</v>
      </c>
      <c r="J851" s="408" t="str">
        <f>CONCATENATE('2.'!$D$8,'2.'!$I$8,'2.'!$J$8,"-")</f>
        <v>HAT-14-01-0380-</v>
      </c>
      <c r="K851" s="408"/>
      <c r="L851" s="408"/>
      <c r="M851" s="408"/>
      <c r="N851" s="408"/>
      <c r="O851" s="408"/>
      <c r="P851" s="408"/>
      <c r="Q851" s="408"/>
      <c r="R851" s="428"/>
      <c r="S851" s="429"/>
      <c r="T851" s="429"/>
      <c r="U851" s="429"/>
      <c r="V851" s="429"/>
      <c r="W851" s="473"/>
      <c r="X851" s="109" t="s">
        <v>129</v>
      </c>
      <c r="Y851" s="462"/>
      <c r="Z851" s="462"/>
      <c r="AA851" s="462"/>
      <c r="AB851" s="462"/>
      <c r="AC851" s="462"/>
      <c r="AD851" s="462"/>
      <c r="AE851" s="462"/>
      <c r="AF851" s="462"/>
      <c r="AG851" s="462"/>
      <c r="AH851" s="462"/>
      <c r="AI851" s="462"/>
      <c r="AJ851" s="462"/>
      <c r="AK851" s="462"/>
      <c r="AL851" s="462"/>
      <c r="AM851" s="462"/>
      <c r="AN851" s="462"/>
      <c r="AO851" s="462"/>
      <c r="AP851" s="462"/>
      <c r="AQ851" s="462"/>
      <c r="AR851" s="463"/>
      <c r="AS851" s="147">
        <f t="shared" si="86"/>
        <v>0</v>
      </c>
      <c r="AT851" s="321"/>
      <c r="AU851" s="322"/>
    </row>
    <row r="852" spans="4:52" ht="14.1" customHeight="1" x14ac:dyDescent="0.2">
      <c r="D852" s="455" t="s">
        <v>75</v>
      </c>
      <c r="E852" s="455"/>
      <c r="F852" s="455"/>
      <c r="G852" s="455"/>
      <c r="H852" s="455"/>
      <c r="I852" s="487" t="s">
        <v>791</v>
      </c>
      <c r="J852" s="488"/>
      <c r="K852" s="488"/>
      <c r="L852" s="488"/>
      <c r="M852" s="488"/>
      <c r="N852" s="488"/>
      <c r="O852" s="488"/>
      <c r="P852" s="488"/>
      <c r="Q852" s="488"/>
      <c r="R852" s="488"/>
      <c r="S852" s="488"/>
      <c r="T852" s="488"/>
      <c r="U852" s="488"/>
      <c r="V852" s="488"/>
      <c r="W852" s="488"/>
      <c r="X852" s="488"/>
      <c r="Y852" s="488"/>
      <c r="Z852" s="488"/>
      <c r="AA852" s="488"/>
      <c r="AB852" s="488"/>
      <c r="AC852" s="488"/>
      <c r="AD852" s="488"/>
      <c r="AE852" s="488"/>
      <c r="AF852" s="488"/>
      <c r="AG852" s="488"/>
      <c r="AH852" s="488"/>
      <c r="AI852" s="488"/>
      <c r="AJ852" s="488"/>
      <c r="AK852" s="488"/>
      <c r="AL852" s="488"/>
      <c r="AM852" s="488"/>
      <c r="AN852" s="488"/>
      <c r="AO852" s="488"/>
      <c r="AP852" s="488"/>
      <c r="AQ852" s="488"/>
      <c r="AR852" s="489"/>
      <c r="AS852" s="319">
        <f>SUM(AS845:AS851)</f>
        <v>0</v>
      </c>
      <c r="AT852" s="319"/>
      <c r="AU852" s="319"/>
    </row>
    <row r="853" spans="4:52" ht="14.1" customHeight="1" x14ac:dyDescent="0.2">
      <c r="D853" s="455"/>
      <c r="E853" s="455"/>
      <c r="F853" s="455"/>
      <c r="G853" s="455"/>
      <c r="H853" s="455"/>
      <c r="I853" s="442"/>
      <c r="J853" s="443"/>
      <c r="K853" s="443"/>
      <c r="L853" s="443"/>
      <c r="M853" s="443"/>
      <c r="N853" s="443"/>
      <c r="O853" s="443"/>
      <c r="P853" s="443"/>
      <c r="Q853" s="443"/>
      <c r="R853" s="443"/>
      <c r="S853" s="443"/>
      <c r="T853" s="443"/>
      <c r="U853" s="443"/>
      <c r="V853" s="443"/>
      <c r="W853" s="443"/>
      <c r="X853" s="443"/>
      <c r="Y853" s="443"/>
      <c r="Z853" s="443"/>
      <c r="AA853" s="443"/>
      <c r="AB853" s="443"/>
      <c r="AC853" s="443"/>
      <c r="AD853" s="443"/>
      <c r="AE853" s="443"/>
      <c r="AF853" s="443"/>
      <c r="AG853" s="443"/>
      <c r="AH853" s="443"/>
      <c r="AI853" s="443"/>
      <c r="AJ853" s="443"/>
      <c r="AK853" s="443"/>
      <c r="AL853" s="443"/>
      <c r="AM853" s="443"/>
      <c r="AN853" s="443"/>
      <c r="AO853" s="443"/>
      <c r="AP853" s="443"/>
      <c r="AQ853" s="443"/>
      <c r="AR853" s="444"/>
      <c r="AS853" s="337"/>
      <c r="AT853" s="337"/>
      <c r="AU853" s="337"/>
    </row>
    <row r="854" spans="4:52" ht="14.1" customHeight="1" x14ac:dyDescent="0.2">
      <c r="D854" s="455"/>
      <c r="E854" s="455"/>
      <c r="F854" s="455"/>
      <c r="G854" s="455"/>
      <c r="H854" s="455"/>
      <c r="I854" s="483" t="s">
        <v>792</v>
      </c>
      <c r="J854" s="484"/>
      <c r="K854" s="484"/>
      <c r="L854" s="484"/>
      <c r="M854" s="484"/>
      <c r="N854" s="484"/>
      <c r="O854" s="484"/>
      <c r="P854" s="484"/>
      <c r="Q854" s="484"/>
      <c r="R854" s="484"/>
      <c r="S854" s="484"/>
      <c r="T854" s="484"/>
      <c r="U854" s="484"/>
      <c r="V854" s="484"/>
      <c r="W854" s="484"/>
      <c r="X854" s="484"/>
      <c r="Y854" s="484"/>
      <c r="Z854" s="484"/>
      <c r="AA854" s="484"/>
      <c r="AB854" s="484"/>
      <c r="AC854" s="484"/>
      <c r="AD854" s="484"/>
      <c r="AE854" s="484"/>
      <c r="AF854" s="484"/>
      <c r="AG854" s="484"/>
      <c r="AH854" s="484"/>
      <c r="AI854" s="484"/>
      <c r="AJ854" s="484"/>
      <c r="AK854" s="484"/>
      <c r="AL854" s="484"/>
      <c r="AM854" s="484"/>
      <c r="AN854" s="484"/>
      <c r="AO854" s="484"/>
      <c r="AP854" s="484"/>
      <c r="AQ854" s="484"/>
      <c r="AR854" s="485"/>
      <c r="AS854" s="154"/>
      <c r="AT854" s="154"/>
      <c r="AU854" s="154"/>
    </row>
    <row r="855" spans="4:52" ht="14.1" customHeight="1" x14ac:dyDescent="0.2">
      <c r="D855" s="455"/>
      <c r="E855" s="455"/>
      <c r="F855" s="455"/>
      <c r="G855" s="455"/>
      <c r="H855" s="455"/>
      <c r="I855" s="442"/>
      <c r="J855" s="443"/>
      <c r="K855" s="443"/>
      <c r="L855" s="443"/>
      <c r="M855" s="443"/>
      <c r="N855" s="443"/>
      <c r="O855" s="443"/>
      <c r="P855" s="443"/>
      <c r="Q855" s="443"/>
      <c r="R855" s="443"/>
      <c r="S855" s="443"/>
      <c r="T855" s="443"/>
      <c r="U855" s="443"/>
      <c r="V855" s="443"/>
      <c r="W855" s="443"/>
      <c r="X855" s="443"/>
      <c r="Y855" s="443"/>
      <c r="Z855" s="443"/>
      <c r="AA855" s="443"/>
      <c r="AB855" s="443"/>
      <c r="AC855" s="443"/>
      <c r="AD855" s="443"/>
      <c r="AE855" s="443"/>
      <c r="AF855" s="443"/>
      <c r="AG855" s="443"/>
      <c r="AH855" s="443"/>
      <c r="AI855" s="443"/>
      <c r="AJ855" s="443"/>
      <c r="AK855" s="443"/>
      <c r="AL855" s="443"/>
      <c r="AM855" s="443"/>
      <c r="AN855" s="443"/>
      <c r="AO855" s="443"/>
      <c r="AP855" s="443"/>
      <c r="AQ855" s="443"/>
      <c r="AR855" s="444"/>
      <c r="AS855" s="337"/>
      <c r="AT855" s="337"/>
      <c r="AU855" s="337"/>
    </row>
    <row r="856" spans="4:52" ht="27.95" customHeight="1" x14ac:dyDescent="0.15">
      <c r="D856" s="455"/>
      <c r="E856" s="455"/>
      <c r="F856" s="455"/>
      <c r="G856" s="455"/>
      <c r="H856" s="455"/>
      <c r="I856" s="486" t="s">
        <v>16</v>
      </c>
      <c r="J856" s="486"/>
      <c r="K856" s="486"/>
      <c r="L856" s="486"/>
      <c r="M856" s="486"/>
      <c r="N856" s="486"/>
      <c r="O856" s="486"/>
      <c r="P856" s="486"/>
      <c r="Q856" s="486"/>
      <c r="R856" s="486"/>
      <c r="S856" s="486"/>
      <c r="T856" s="486"/>
      <c r="U856" s="486"/>
      <c r="V856" s="486"/>
      <c r="W856" s="486"/>
      <c r="X856" s="486"/>
      <c r="Y856" s="486"/>
      <c r="Z856" s="486"/>
      <c r="AA856" s="486"/>
      <c r="AB856" s="486"/>
      <c r="AC856" s="486"/>
      <c r="AD856" s="486"/>
      <c r="AE856" s="486"/>
      <c r="AF856" s="486"/>
      <c r="AG856" s="486"/>
      <c r="AH856" s="486"/>
      <c r="AI856" s="486"/>
      <c r="AJ856" s="486"/>
      <c r="AK856" s="486"/>
      <c r="AL856" s="486"/>
      <c r="AM856" s="486"/>
      <c r="AN856" s="486"/>
      <c r="AO856" s="486"/>
      <c r="AP856" s="486"/>
      <c r="AQ856" s="486"/>
      <c r="AR856" s="486"/>
      <c r="AS856" s="303" t="s">
        <v>815</v>
      </c>
      <c r="AT856" s="303" t="s">
        <v>248</v>
      </c>
      <c r="AU856" s="154"/>
    </row>
    <row r="857" spans="4:52" ht="14.1" customHeight="1" x14ac:dyDescent="0.2">
      <c r="D857" s="455"/>
      <c r="E857" s="455"/>
      <c r="F857" s="455"/>
      <c r="G857" s="455"/>
      <c r="H857" s="455"/>
      <c r="I857" s="490"/>
      <c r="J857" s="491"/>
      <c r="K857" s="491"/>
      <c r="L857" s="491"/>
      <c r="M857" s="491"/>
      <c r="N857" s="491"/>
      <c r="O857" s="491"/>
      <c r="P857" s="491"/>
      <c r="Q857" s="491"/>
      <c r="R857" s="491"/>
      <c r="S857" s="491"/>
      <c r="T857" s="491"/>
      <c r="U857" s="491"/>
      <c r="V857" s="491"/>
      <c r="W857" s="491"/>
      <c r="X857" s="491"/>
      <c r="Y857" s="491"/>
      <c r="Z857" s="491"/>
      <c r="AA857" s="491"/>
      <c r="AB857" s="491"/>
      <c r="AC857" s="491"/>
      <c r="AD857" s="491"/>
      <c r="AE857" s="491"/>
      <c r="AF857" s="491"/>
      <c r="AG857" s="491"/>
      <c r="AH857" s="491"/>
      <c r="AI857" s="491"/>
      <c r="AJ857" s="491"/>
      <c r="AK857" s="491"/>
      <c r="AL857" s="491"/>
      <c r="AM857" s="491"/>
      <c r="AN857" s="491"/>
      <c r="AO857" s="491"/>
      <c r="AP857" s="491"/>
      <c r="AQ857" s="491"/>
      <c r="AR857" s="492"/>
      <c r="AS857" s="518"/>
      <c r="AT857" s="515"/>
      <c r="AU857" s="311"/>
    </row>
    <row r="858" spans="4:52" ht="14.1" customHeight="1" x14ac:dyDescent="0.2">
      <c r="D858" s="455"/>
      <c r="E858" s="455"/>
      <c r="F858" s="455"/>
      <c r="G858" s="455"/>
      <c r="H858" s="455"/>
      <c r="I858" s="493"/>
      <c r="J858" s="494"/>
      <c r="K858" s="494"/>
      <c r="L858" s="494"/>
      <c r="M858" s="494"/>
      <c r="N858" s="494"/>
      <c r="O858" s="494"/>
      <c r="P858" s="494"/>
      <c r="Q858" s="494"/>
      <c r="R858" s="494"/>
      <c r="S858" s="494"/>
      <c r="T858" s="494"/>
      <c r="U858" s="494"/>
      <c r="V858" s="494"/>
      <c r="W858" s="494"/>
      <c r="X858" s="494"/>
      <c r="Y858" s="494"/>
      <c r="Z858" s="494"/>
      <c r="AA858" s="494"/>
      <c r="AB858" s="494"/>
      <c r="AC858" s="494"/>
      <c r="AD858" s="494"/>
      <c r="AE858" s="494"/>
      <c r="AF858" s="494"/>
      <c r="AG858" s="494"/>
      <c r="AH858" s="494"/>
      <c r="AI858" s="494"/>
      <c r="AJ858" s="494"/>
      <c r="AK858" s="494"/>
      <c r="AL858" s="494"/>
      <c r="AM858" s="494"/>
      <c r="AN858" s="494"/>
      <c r="AO858" s="494"/>
      <c r="AP858" s="494"/>
      <c r="AQ858" s="494"/>
      <c r="AR858" s="495"/>
      <c r="AS858" s="518"/>
      <c r="AT858" s="516"/>
      <c r="AU858" s="311"/>
    </row>
    <row r="859" spans="4:52" ht="14.1" customHeight="1" x14ac:dyDescent="0.2">
      <c r="D859" s="455"/>
      <c r="E859" s="455"/>
      <c r="F859" s="455"/>
      <c r="G859" s="455"/>
      <c r="H859" s="455"/>
      <c r="I859" s="493"/>
      <c r="J859" s="494"/>
      <c r="K859" s="494"/>
      <c r="L859" s="494"/>
      <c r="M859" s="494"/>
      <c r="N859" s="494"/>
      <c r="O859" s="494"/>
      <c r="P859" s="494"/>
      <c r="Q859" s="494"/>
      <c r="R859" s="494"/>
      <c r="S859" s="494"/>
      <c r="T859" s="494"/>
      <c r="U859" s="494"/>
      <c r="V859" s="494"/>
      <c r="W859" s="494"/>
      <c r="X859" s="494"/>
      <c r="Y859" s="494"/>
      <c r="Z859" s="494"/>
      <c r="AA859" s="494"/>
      <c r="AB859" s="494"/>
      <c r="AC859" s="494"/>
      <c r="AD859" s="494"/>
      <c r="AE859" s="494"/>
      <c r="AF859" s="494"/>
      <c r="AG859" s="494"/>
      <c r="AH859" s="494"/>
      <c r="AI859" s="494"/>
      <c r="AJ859" s="494"/>
      <c r="AK859" s="494"/>
      <c r="AL859" s="494"/>
      <c r="AM859" s="494"/>
      <c r="AN859" s="494"/>
      <c r="AO859" s="494"/>
      <c r="AP859" s="494"/>
      <c r="AQ859" s="494"/>
      <c r="AR859" s="495"/>
      <c r="AS859" s="518"/>
      <c r="AT859" s="516"/>
      <c r="AU859" s="311"/>
    </row>
    <row r="860" spans="4:52" ht="14.1" customHeight="1" x14ac:dyDescent="0.2">
      <c r="D860" s="455"/>
      <c r="E860" s="455"/>
      <c r="F860" s="455"/>
      <c r="G860" s="455"/>
      <c r="H860" s="455"/>
      <c r="I860" s="493"/>
      <c r="J860" s="494"/>
      <c r="K860" s="494"/>
      <c r="L860" s="494"/>
      <c r="M860" s="494"/>
      <c r="N860" s="494"/>
      <c r="O860" s="494"/>
      <c r="P860" s="494"/>
      <c r="Q860" s="494"/>
      <c r="R860" s="494"/>
      <c r="S860" s="494"/>
      <c r="T860" s="494"/>
      <c r="U860" s="494"/>
      <c r="V860" s="494"/>
      <c r="W860" s="494"/>
      <c r="X860" s="494"/>
      <c r="Y860" s="494"/>
      <c r="Z860" s="494"/>
      <c r="AA860" s="494"/>
      <c r="AB860" s="494"/>
      <c r="AC860" s="494"/>
      <c r="AD860" s="494"/>
      <c r="AE860" s="494"/>
      <c r="AF860" s="494"/>
      <c r="AG860" s="494"/>
      <c r="AH860" s="494"/>
      <c r="AI860" s="494"/>
      <c r="AJ860" s="494"/>
      <c r="AK860" s="494"/>
      <c r="AL860" s="494"/>
      <c r="AM860" s="494"/>
      <c r="AN860" s="494"/>
      <c r="AO860" s="494"/>
      <c r="AP860" s="494"/>
      <c r="AQ860" s="494"/>
      <c r="AR860" s="495"/>
      <c r="AS860" s="518"/>
      <c r="AT860" s="516"/>
      <c r="AU860" s="311"/>
    </row>
    <row r="861" spans="4:52" ht="14.1" customHeight="1" x14ac:dyDescent="0.2">
      <c r="D861" s="455"/>
      <c r="E861" s="455"/>
      <c r="F861" s="455"/>
      <c r="G861" s="455"/>
      <c r="H861" s="455"/>
      <c r="I861" s="493"/>
      <c r="J861" s="494"/>
      <c r="K861" s="494"/>
      <c r="L861" s="494"/>
      <c r="M861" s="494"/>
      <c r="N861" s="494"/>
      <c r="O861" s="494"/>
      <c r="P861" s="494"/>
      <c r="Q861" s="494"/>
      <c r="R861" s="494"/>
      <c r="S861" s="494"/>
      <c r="T861" s="494"/>
      <c r="U861" s="494"/>
      <c r="V861" s="494"/>
      <c r="W861" s="494"/>
      <c r="X861" s="494"/>
      <c r="Y861" s="494"/>
      <c r="Z861" s="494"/>
      <c r="AA861" s="494"/>
      <c r="AB861" s="494"/>
      <c r="AC861" s="494"/>
      <c r="AD861" s="494"/>
      <c r="AE861" s="494"/>
      <c r="AF861" s="494"/>
      <c r="AG861" s="494"/>
      <c r="AH861" s="494"/>
      <c r="AI861" s="494"/>
      <c r="AJ861" s="494"/>
      <c r="AK861" s="494"/>
      <c r="AL861" s="494"/>
      <c r="AM861" s="494"/>
      <c r="AN861" s="494"/>
      <c r="AO861" s="494"/>
      <c r="AP861" s="494"/>
      <c r="AQ861" s="494"/>
      <c r="AR861" s="495"/>
      <c r="AS861" s="518"/>
      <c r="AT861" s="516"/>
      <c r="AU861" s="311"/>
    </row>
    <row r="862" spans="4:52" ht="14.1" customHeight="1" x14ac:dyDescent="0.2">
      <c r="D862" s="455"/>
      <c r="E862" s="455"/>
      <c r="F862" s="455"/>
      <c r="G862" s="455"/>
      <c r="H862" s="455"/>
      <c r="I862" s="493"/>
      <c r="J862" s="494"/>
      <c r="K862" s="494"/>
      <c r="L862" s="494"/>
      <c r="M862" s="494"/>
      <c r="N862" s="494"/>
      <c r="O862" s="494"/>
      <c r="P862" s="494"/>
      <c r="Q862" s="494"/>
      <c r="R862" s="494"/>
      <c r="S862" s="494"/>
      <c r="T862" s="494"/>
      <c r="U862" s="494"/>
      <c r="V862" s="494"/>
      <c r="W862" s="494"/>
      <c r="X862" s="494"/>
      <c r="Y862" s="494"/>
      <c r="Z862" s="494"/>
      <c r="AA862" s="494"/>
      <c r="AB862" s="494"/>
      <c r="AC862" s="494"/>
      <c r="AD862" s="494"/>
      <c r="AE862" s="494"/>
      <c r="AF862" s="494"/>
      <c r="AG862" s="494"/>
      <c r="AH862" s="494"/>
      <c r="AI862" s="494"/>
      <c r="AJ862" s="494"/>
      <c r="AK862" s="494"/>
      <c r="AL862" s="494"/>
      <c r="AM862" s="494"/>
      <c r="AN862" s="494"/>
      <c r="AO862" s="494"/>
      <c r="AP862" s="494"/>
      <c r="AQ862" s="494"/>
      <c r="AR862" s="495"/>
      <c r="AS862" s="518"/>
      <c r="AT862" s="516"/>
      <c r="AU862" s="311"/>
    </row>
    <row r="863" spans="4:52" ht="14.1" customHeight="1" x14ac:dyDescent="0.2">
      <c r="D863" s="455"/>
      <c r="E863" s="455"/>
      <c r="F863" s="455"/>
      <c r="G863" s="455"/>
      <c r="H863" s="455"/>
      <c r="I863" s="496"/>
      <c r="J863" s="497"/>
      <c r="K863" s="497"/>
      <c r="L863" s="497"/>
      <c r="M863" s="497"/>
      <c r="N863" s="497"/>
      <c r="O863" s="497"/>
      <c r="P863" s="497"/>
      <c r="Q863" s="497"/>
      <c r="R863" s="497"/>
      <c r="S863" s="497"/>
      <c r="T863" s="497"/>
      <c r="U863" s="497"/>
      <c r="V863" s="497"/>
      <c r="W863" s="497"/>
      <c r="X863" s="497"/>
      <c r="Y863" s="497"/>
      <c r="Z863" s="497"/>
      <c r="AA863" s="497"/>
      <c r="AB863" s="497"/>
      <c r="AC863" s="497"/>
      <c r="AD863" s="497"/>
      <c r="AE863" s="497"/>
      <c r="AF863" s="497"/>
      <c r="AG863" s="497"/>
      <c r="AH863" s="497"/>
      <c r="AI863" s="497"/>
      <c r="AJ863" s="497"/>
      <c r="AK863" s="497"/>
      <c r="AL863" s="497"/>
      <c r="AM863" s="497"/>
      <c r="AN863" s="497"/>
      <c r="AO863" s="497"/>
      <c r="AP863" s="497"/>
      <c r="AQ863" s="497"/>
      <c r="AR863" s="498"/>
      <c r="AS863" s="518"/>
      <c r="AT863" s="517"/>
      <c r="AU863" s="311"/>
      <c r="AV863" s="140">
        <f>LEN(I857)</f>
        <v>0</v>
      </c>
      <c r="AW863" s="140" t="s">
        <v>64</v>
      </c>
      <c r="AX863" s="141">
        <v>700</v>
      </c>
      <c r="AY863" s="140" t="s">
        <v>63</v>
      </c>
      <c r="AZ863" s="3" t="str">
        <f>IF(AV863&gt;AX863,"FIGYELEM! Tartsa be a megjelölt karakterszámot!","-")</f>
        <v>-</v>
      </c>
    </row>
    <row r="864" spans="4:52" ht="26.1" customHeight="1" x14ac:dyDescent="0.2">
      <c r="D864" s="455"/>
      <c r="E864" s="455"/>
      <c r="F864" s="455"/>
      <c r="G864" s="455"/>
      <c r="H864" s="455"/>
      <c r="I864" s="486" t="s">
        <v>8</v>
      </c>
      <c r="J864" s="499"/>
      <c r="K864" s="499"/>
      <c r="L864" s="499"/>
      <c r="M864" s="499"/>
      <c r="N864" s="499"/>
      <c r="O864" s="499"/>
      <c r="P864" s="499"/>
      <c r="Q864" s="499"/>
      <c r="R864" s="499"/>
      <c r="S864" s="499"/>
      <c r="T864" s="499"/>
      <c r="U864" s="499"/>
      <c r="V864" s="499"/>
      <c r="W864" s="499"/>
      <c r="X864" s="499"/>
      <c r="Y864" s="443"/>
      <c r="Z864" s="500"/>
      <c r="AA864" s="500"/>
      <c r="AB864" s="500"/>
      <c r="AC864" s="500"/>
      <c r="AD864" s="500"/>
      <c r="AE864" s="500"/>
      <c r="AF864" s="500"/>
      <c r="AG864" s="500"/>
      <c r="AH864" s="500"/>
      <c r="AI864" s="500"/>
      <c r="AJ864" s="500"/>
      <c r="AK864" s="500"/>
      <c r="AL864" s="500"/>
      <c r="AM864" s="500"/>
      <c r="AN864" s="500"/>
      <c r="AO864" s="500"/>
      <c r="AP864" s="500"/>
      <c r="AQ864" s="500"/>
      <c r="AR864" s="501"/>
      <c r="AS864" s="147">
        <f t="shared" ref="AS864:AS869" si="87">IF(Y864=BM54,1,0)</f>
        <v>0</v>
      </c>
      <c r="AT864" s="143"/>
      <c r="AU864" s="322"/>
      <c r="AZ864" s="3" t="str">
        <f t="shared" ref="AZ864:AZ869" si="88">IF(Y864=BM54,"FIGYELEM! Fejtse ki A részt vevő diákok tevékenységének bemutatása c. mezőben és csatoljon fényképet a tevékenységről!","-")</f>
        <v>-</v>
      </c>
    </row>
    <row r="865" spans="4:52" ht="26.1" customHeight="1" x14ac:dyDescent="0.2">
      <c r="D865" s="455"/>
      <c r="E865" s="455"/>
      <c r="F865" s="455"/>
      <c r="G865" s="455"/>
      <c r="H865" s="455"/>
      <c r="I865" s="486" t="s">
        <v>9</v>
      </c>
      <c r="J865" s="486"/>
      <c r="K865" s="486"/>
      <c r="L865" s="486"/>
      <c r="M865" s="486"/>
      <c r="N865" s="486"/>
      <c r="O865" s="486"/>
      <c r="P865" s="486"/>
      <c r="Q865" s="486"/>
      <c r="R865" s="486"/>
      <c r="S865" s="486"/>
      <c r="T865" s="486"/>
      <c r="U865" s="486"/>
      <c r="V865" s="486"/>
      <c r="W865" s="486"/>
      <c r="X865" s="486"/>
      <c r="Y865" s="442"/>
      <c r="Z865" s="443"/>
      <c r="AA865" s="443"/>
      <c r="AB865" s="443"/>
      <c r="AC865" s="443"/>
      <c r="AD865" s="443"/>
      <c r="AE865" s="443"/>
      <c r="AF865" s="443"/>
      <c r="AG865" s="443"/>
      <c r="AH865" s="443"/>
      <c r="AI865" s="443"/>
      <c r="AJ865" s="443"/>
      <c r="AK865" s="443"/>
      <c r="AL865" s="443"/>
      <c r="AM865" s="443"/>
      <c r="AN865" s="443"/>
      <c r="AO865" s="443"/>
      <c r="AP865" s="443"/>
      <c r="AQ865" s="443"/>
      <c r="AR865" s="444"/>
      <c r="AS865" s="147">
        <f t="shared" si="87"/>
        <v>0</v>
      </c>
      <c r="AT865" s="143"/>
      <c r="AU865" s="322"/>
      <c r="AZ865" s="3" t="str">
        <f t="shared" si="88"/>
        <v>-</v>
      </c>
    </row>
    <row r="866" spans="4:52" ht="26.1" customHeight="1" x14ac:dyDescent="0.2">
      <c r="D866" s="455"/>
      <c r="E866" s="455"/>
      <c r="F866" s="455"/>
      <c r="G866" s="455"/>
      <c r="H866" s="455"/>
      <c r="I866" s="486" t="s">
        <v>10</v>
      </c>
      <c r="J866" s="486"/>
      <c r="K866" s="486"/>
      <c r="L866" s="486"/>
      <c r="M866" s="486"/>
      <c r="N866" s="486"/>
      <c r="O866" s="486"/>
      <c r="P866" s="486"/>
      <c r="Q866" s="486"/>
      <c r="R866" s="486"/>
      <c r="S866" s="486"/>
      <c r="T866" s="486"/>
      <c r="U866" s="486"/>
      <c r="V866" s="486"/>
      <c r="W866" s="486"/>
      <c r="X866" s="486"/>
      <c r="Y866" s="442"/>
      <c r="Z866" s="443"/>
      <c r="AA866" s="443"/>
      <c r="AB866" s="443"/>
      <c r="AC866" s="443"/>
      <c r="AD866" s="443"/>
      <c r="AE866" s="443"/>
      <c r="AF866" s="443"/>
      <c r="AG866" s="443"/>
      <c r="AH866" s="443"/>
      <c r="AI866" s="443"/>
      <c r="AJ866" s="443"/>
      <c r="AK866" s="443"/>
      <c r="AL866" s="443"/>
      <c r="AM866" s="443"/>
      <c r="AN866" s="443"/>
      <c r="AO866" s="443"/>
      <c r="AP866" s="443"/>
      <c r="AQ866" s="443"/>
      <c r="AR866" s="444"/>
      <c r="AS866" s="147">
        <f t="shared" si="87"/>
        <v>0</v>
      </c>
      <c r="AT866" s="143"/>
      <c r="AU866" s="322"/>
      <c r="AZ866" s="3" t="str">
        <f t="shared" si="88"/>
        <v>-</v>
      </c>
    </row>
    <row r="867" spans="4:52" ht="26.1" customHeight="1" x14ac:dyDescent="0.2">
      <c r="D867" s="455"/>
      <c r="E867" s="455"/>
      <c r="F867" s="455"/>
      <c r="G867" s="455"/>
      <c r="H867" s="455"/>
      <c r="I867" s="486" t="s">
        <v>12</v>
      </c>
      <c r="J867" s="486"/>
      <c r="K867" s="486"/>
      <c r="L867" s="486"/>
      <c r="M867" s="486"/>
      <c r="N867" s="486"/>
      <c r="O867" s="486"/>
      <c r="P867" s="486"/>
      <c r="Q867" s="486"/>
      <c r="R867" s="486"/>
      <c r="S867" s="486"/>
      <c r="T867" s="486"/>
      <c r="U867" s="486"/>
      <c r="V867" s="486"/>
      <c r="W867" s="486"/>
      <c r="X867" s="486"/>
      <c r="Y867" s="442"/>
      <c r="Z867" s="443"/>
      <c r="AA867" s="443"/>
      <c r="AB867" s="443"/>
      <c r="AC867" s="443"/>
      <c r="AD867" s="443"/>
      <c r="AE867" s="443"/>
      <c r="AF867" s="443"/>
      <c r="AG867" s="443"/>
      <c r="AH867" s="443"/>
      <c r="AI867" s="443"/>
      <c r="AJ867" s="443"/>
      <c r="AK867" s="443"/>
      <c r="AL867" s="443"/>
      <c r="AM867" s="443"/>
      <c r="AN867" s="443"/>
      <c r="AO867" s="443"/>
      <c r="AP867" s="443"/>
      <c r="AQ867" s="443"/>
      <c r="AR867" s="444"/>
      <c r="AS867" s="147">
        <f t="shared" si="87"/>
        <v>0</v>
      </c>
      <c r="AT867" s="143"/>
      <c r="AU867" s="322"/>
      <c r="AZ867" s="3" t="str">
        <f t="shared" si="88"/>
        <v>-</v>
      </c>
    </row>
    <row r="868" spans="4:52" ht="26.1" customHeight="1" x14ac:dyDescent="0.2">
      <c r="D868" s="455"/>
      <c r="E868" s="455"/>
      <c r="F868" s="455"/>
      <c r="G868" s="455"/>
      <c r="H868" s="455"/>
      <c r="I868" s="486" t="s">
        <v>734</v>
      </c>
      <c r="J868" s="486"/>
      <c r="K868" s="486"/>
      <c r="L868" s="486"/>
      <c r="M868" s="486"/>
      <c r="N868" s="486"/>
      <c r="O868" s="486"/>
      <c r="P868" s="486"/>
      <c r="Q868" s="486"/>
      <c r="R868" s="486"/>
      <c r="S868" s="486"/>
      <c r="T868" s="486"/>
      <c r="U868" s="486"/>
      <c r="V868" s="486"/>
      <c r="W868" s="486"/>
      <c r="X868" s="486"/>
      <c r="Y868" s="442"/>
      <c r="Z868" s="443"/>
      <c r="AA868" s="443"/>
      <c r="AB868" s="443"/>
      <c r="AC868" s="443"/>
      <c r="AD868" s="443"/>
      <c r="AE868" s="443"/>
      <c r="AF868" s="443"/>
      <c r="AG868" s="443"/>
      <c r="AH868" s="443"/>
      <c r="AI868" s="443"/>
      <c r="AJ868" s="443"/>
      <c r="AK868" s="443"/>
      <c r="AL868" s="443"/>
      <c r="AM868" s="443"/>
      <c r="AN868" s="443"/>
      <c r="AO868" s="443"/>
      <c r="AP868" s="443"/>
      <c r="AQ868" s="443"/>
      <c r="AR868" s="444"/>
      <c r="AS868" s="147">
        <f t="shared" si="87"/>
        <v>0</v>
      </c>
      <c r="AT868" s="143"/>
      <c r="AU868" s="322"/>
      <c r="AZ868" s="3" t="str">
        <f t="shared" si="88"/>
        <v>-</v>
      </c>
    </row>
    <row r="869" spans="4:52" ht="26.1" customHeight="1" x14ac:dyDescent="0.2">
      <c r="D869" s="455"/>
      <c r="E869" s="455"/>
      <c r="F869" s="455"/>
      <c r="G869" s="455"/>
      <c r="H869" s="455"/>
      <c r="I869" s="486" t="s">
        <v>11</v>
      </c>
      <c r="J869" s="486"/>
      <c r="K869" s="486"/>
      <c r="L869" s="486"/>
      <c r="M869" s="486"/>
      <c r="N869" s="486"/>
      <c r="O869" s="486"/>
      <c r="P869" s="486"/>
      <c r="Q869" s="486"/>
      <c r="R869" s="486"/>
      <c r="S869" s="486"/>
      <c r="T869" s="486"/>
      <c r="U869" s="486"/>
      <c r="V869" s="486"/>
      <c r="W869" s="486"/>
      <c r="X869" s="486"/>
      <c r="Y869" s="442"/>
      <c r="Z869" s="443"/>
      <c r="AA869" s="443"/>
      <c r="AB869" s="443"/>
      <c r="AC869" s="443"/>
      <c r="AD869" s="443"/>
      <c r="AE869" s="443"/>
      <c r="AF869" s="443"/>
      <c r="AG869" s="443"/>
      <c r="AH869" s="443"/>
      <c r="AI869" s="443"/>
      <c r="AJ869" s="443"/>
      <c r="AK869" s="443"/>
      <c r="AL869" s="443"/>
      <c r="AM869" s="443"/>
      <c r="AN869" s="443"/>
      <c r="AO869" s="443"/>
      <c r="AP869" s="443"/>
      <c r="AQ869" s="443"/>
      <c r="AR869" s="444"/>
      <c r="AS869" s="147">
        <f t="shared" si="87"/>
        <v>0</v>
      </c>
      <c r="AT869" s="143"/>
      <c r="AU869" s="322"/>
      <c r="AZ869" s="3" t="str">
        <f t="shared" si="88"/>
        <v>-</v>
      </c>
    </row>
    <row r="870" spans="4:52" ht="69.95" customHeight="1" x14ac:dyDescent="0.2">
      <c r="D870" s="455"/>
      <c r="E870" s="455"/>
      <c r="F870" s="455"/>
      <c r="G870" s="455"/>
      <c r="H870" s="455"/>
      <c r="I870" s="459" t="s">
        <v>871</v>
      </c>
      <c r="J870" s="460"/>
      <c r="K870" s="460"/>
      <c r="L870" s="460"/>
      <c r="M870" s="460"/>
      <c r="N870" s="460"/>
      <c r="O870" s="460"/>
      <c r="P870" s="460"/>
      <c r="Q870" s="460"/>
      <c r="R870" s="460"/>
      <c r="S870" s="460"/>
      <c r="T870" s="460"/>
      <c r="U870" s="460"/>
      <c r="V870" s="460"/>
      <c r="W870" s="460"/>
      <c r="X870" s="460"/>
      <c r="Y870" s="460"/>
      <c r="Z870" s="460"/>
      <c r="AA870" s="460"/>
      <c r="AB870" s="460"/>
      <c r="AC870" s="460"/>
      <c r="AD870" s="460"/>
      <c r="AE870" s="460"/>
      <c r="AF870" s="460"/>
      <c r="AG870" s="460"/>
      <c r="AH870" s="460"/>
      <c r="AI870" s="460"/>
      <c r="AJ870" s="460"/>
      <c r="AK870" s="460"/>
      <c r="AL870" s="460"/>
      <c r="AM870" s="460"/>
      <c r="AN870" s="460"/>
      <c r="AO870" s="460"/>
      <c r="AP870" s="460"/>
      <c r="AQ870" s="460"/>
      <c r="AR870" s="461"/>
      <c r="AS870" s="322"/>
      <c r="AT870" s="322"/>
      <c r="AU870" s="322"/>
    </row>
    <row r="871" spans="4:52" ht="14.1" customHeight="1" x14ac:dyDescent="0.15">
      <c r="D871" s="455"/>
      <c r="E871" s="455"/>
      <c r="F871" s="455"/>
      <c r="G871" s="455"/>
      <c r="H871" s="455"/>
      <c r="I871" s="111"/>
      <c r="J871" s="407" t="s">
        <v>132</v>
      </c>
      <c r="K871" s="407"/>
      <c r="L871" s="407"/>
      <c r="M871" s="407"/>
      <c r="N871" s="407"/>
      <c r="O871" s="407"/>
      <c r="P871" s="407"/>
      <c r="Q871" s="407"/>
      <c r="R871" s="410" t="s">
        <v>134</v>
      </c>
      <c r="S871" s="376"/>
      <c r="T871" s="376"/>
      <c r="U871" s="376"/>
      <c r="V871" s="376"/>
      <c r="W871" s="377"/>
      <c r="X871" s="120"/>
      <c r="Y871" s="410" t="s">
        <v>133</v>
      </c>
      <c r="Z871" s="376"/>
      <c r="AA871" s="376"/>
      <c r="AB871" s="376"/>
      <c r="AC871" s="376"/>
      <c r="AD871" s="376"/>
      <c r="AE871" s="376"/>
      <c r="AF871" s="376"/>
      <c r="AG871" s="376"/>
      <c r="AH871" s="376"/>
      <c r="AI871" s="376"/>
      <c r="AJ871" s="376"/>
      <c r="AK871" s="376"/>
      <c r="AL871" s="376"/>
      <c r="AM871" s="376"/>
      <c r="AN871" s="376"/>
      <c r="AO871" s="376"/>
      <c r="AP871" s="376"/>
      <c r="AQ871" s="376"/>
      <c r="AR871" s="377"/>
      <c r="AS871" s="303" t="s">
        <v>815</v>
      </c>
      <c r="AT871" s="322"/>
      <c r="AU871" s="322"/>
    </row>
    <row r="872" spans="4:52" ht="14.1" customHeight="1" x14ac:dyDescent="0.2">
      <c r="D872" s="455"/>
      <c r="E872" s="455"/>
      <c r="F872" s="455"/>
      <c r="G872" s="455"/>
      <c r="H872" s="455"/>
      <c r="I872" s="111" t="s">
        <v>748</v>
      </c>
      <c r="J872" s="408" t="str">
        <f>CONCATENATE('2.'!$D$8,'2.'!$I$8,'2.'!$J$8,"-")</f>
        <v>HAT-14-01-0380-</v>
      </c>
      <c r="K872" s="408"/>
      <c r="L872" s="408"/>
      <c r="M872" s="408"/>
      <c r="N872" s="408"/>
      <c r="O872" s="408"/>
      <c r="P872" s="408"/>
      <c r="Q872" s="408"/>
      <c r="R872" s="428"/>
      <c r="S872" s="429"/>
      <c r="T872" s="429"/>
      <c r="U872" s="429"/>
      <c r="V872" s="429"/>
      <c r="W872" s="473"/>
      <c r="X872" s="109" t="s">
        <v>129</v>
      </c>
      <c r="Y872" s="462"/>
      <c r="Z872" s="462"/>
      <c r="AA872" s="462"/>
      <c r="AB872" s="462"/>
      <c r="AC872" s="462"/>
      <c r="AD872" s="462"/>
      <c r="AE872" s="462"/>
      <c r="AF872" s="462"/>
      <c r="AG872" s="462"/>
      <c r="AH872" s="462"/>
      <c r="AI872" s="462"/>
      <c r="AJ872" s="462"/>
      <c r="AK872" s="462"/>
      <c r="AL872" s="462"/>
      <c r="AM872" s="462"/>
      <c r="AN872" s="462"/>
      <c r="AO872" s="462"/>
      <c r="AP872" s="462"/>
      <c r="AQ872" s="462"/>
      <c r="AR872" s="463"/>
      <c r="AS872" s="147">
        <f t="shared" ref="AS872:AS878" si="89">IF(R872&gt;0,1,0)</f>
        <v>0</v>
      </c>
      <c r="AT872" s="321"/>
      <c r="AU872" s="322"/>
    </row>
    <row r="873" spans="4:52" ht="14.1" customHeight="1" x14ac:dyDescent="0.2">
      <c r="D873" s="455"/>
      <c r="E873" s="455"/>
      <c r="F873" s="455"/>
      <c r="G873" s="455"/>
      <c r="H873" s="455"/>
      <c r="I873" s="111" t="s">
        <v>749</v>
      </c>
      <c r="J873" s="408" t="str">
        <f>CONCATENATE('2.'!$D$8,'2.'!$I$8,'2.'!$J$8,"-")</f>
        <v>HAT-14-01-0380-</v>
      </c>
      <c r="K873" s="408"/>
      <c r="L873" s="408"/>
      <c r="M873" s="408"/>
      <c r="N873" s="408"/>
      <c r="O873" s="408"/>
      <c r="P873" s="408"/>
      <c r="Q873" s="408"/>
      <c r="R873" s="428"/>
      <c r="S873" s="429"/>
      <c r="T873" s="429"/>
      <c r="U873" s="429"/>
      <c r="V873" s="429"/>
      <c r="W873" s="473"/>
      <c r="X873" s="109" t="s">
        <v>129</v>
      </c>
      <c r="Y873" s="462"/>
      <c r="Z873" s="462"/>
      <c r="AA873" s="462"/>
      <c r="AB873" s="462"/>
      <c r="AC873" s="462"/>
      <c r="AD873" s="462"/>
      <c r="AE873" s="462"/>
      <c r="AF873" s="462"/>
      <c r="AG873" s="462"/>
      <c r="AH873" s="462"/>
      <c r="AI873" s="462"/>
      <c r="AJ873" s="462"/>
      <c r="AK873" s="462"/>
      <c r="AL873" s="462"/>
      <c r="AM873" s="462"/>
      <c r="AN873" s="462"/>
      <c r="AO873" s="462"/>
      <c r="AP873" s="462"/>
      <c r="AQ873" s="462"/>
      <c r="AR873" s="463"/>
      <c r="AS873" s="147">
        <f t="shared" si="89"/>
        <v>0</v>
      </c>
      <c r="AT873" s="321"/>
      <c r="AU873" s="322"/>
    </row>
    <row r="874" spans="4:52" ht="14.1" customHeight="1" x14ac:dyDescent="0.2">
      <c r="D874" s="455"/>
      <c r="E874" s="455"/>
      <c r="F874" s="455"/>
      <c r="G874" s="455"/>
      <c r="H874" s="455"/>
      <c r="I874" s="111" t="s">
        <v>750</v>
      </c>
      <c r="J874" s="408" t="str">
        <f>CONCATENATE('2.'!$D$8,'2.'!$I$8,'2.'!$J$8,"-")</f>
        <v>HAT-14-01-0380-</v>
      </c>
      <c r="K874" s="408"/>
      <c r="L874" s="408"/>
      <c r="M874" s="408"/>
      <c r="N874" s="408"/>
      <c r="O874" s="408"/>
      <c r="P874" s="408"/>
      <c r="Q874" s="408"/>
      <c r="R874" s="428"/>
      <c r="S874" s="429"/>
      <c r="T874" s="429"/>
      <c r="U874" s="429"/>
      <c r="V874" s="429"/>
      <c r="W874" s="473"/>
      <c r="X874" s="109" t="s">
        <v>129</v>
      </c>
      <c r="Y874" s="462"/>
      <c r="Z874" s="462"/>
      <c r="AA874" s="462"/>
      <c r="AB874" s="462"/>
      <c r="AC874" s="462"/>
      <c r="AD874" s="462"/>
      <c r="AE874" s="462"/>
      <c r="AF874" s="462"/>
      <c r="AG874" s="462"/>
      <c r="AH874" s="462"/>
      <c r="AI874" s="462"/>
      <c r="AJ874" s="462"/>
      <c r="AK874" s="462"/>
      <c r="AL874" s="462"/>
      <c r="AM874" s="462"/>
      <c r="AN874" s="462"/>
      <c r="AO874" s="462"/>
      <c r="AP874" s="462"/>
      <c r="AQ874" s="462"/>
      <c r="AR874" s="463"/>
      <c r="AS874" s="147">
        <f t="shared" si="89"/>
        <v>0</v>
      </c>
      <c r="AT874" s="321"/>
      <c r="AU874" s="322"/>
    </row>
    <row r="875" spans="4:52" ht="14.1" customHeight="1" x14ac:dyDescent="0.2">
      <c r="D875" s="455"/>
      <c r="E875" s="455"/>
      <c r="F875" s="455"/>
      <c r="G875" s="455"/>
      <c r="H875" s="455"/>
      <c r="I875" s="111" t="s">
        <v>751</v>
      </c>
      <c r="J875" s="408" t="str">
        <f>CONCATENATE('2.'!$D$8,'2.'!$I$8,'2.'!$J$8,"-")</f>
        <v>HAT-14-01-0380-</v>
      </c>
      <c r="K875" s="408"/>
      <c r="L875" s="408"/>
      <c r="M875" s="408"/>
      <c r="N875" s="408"/>
      <c r="O875" s="408"/>
      <c r="P875" s="408"/>
      <c r="Q875" s="408"/>
      <c r="R875" s="428"/>
      <c r="S875" s="429"/>
      <c r="T875" s="429"/>
      <c r="U875" s="429"/>
      <c r="V875" s="429"/>
      <c r="W875" s="473"/>
      <c r="X875" s="109" t="s">
        <v>129</v>
      </c>
      <c r="Y875" s="462"/>
      <c r="Z875" s="462"/>
      <c r="AA875" s="462"/>
      <c r="AB875" s="462"/>
      <c r="AC875" s="462"/>
      <c r="AD875" s="462"/>
      <c r="AE875" s="462"/>
      <c r="AF875" s="462"/>
      <c r="AG875" s="462"/>
      <c r="AH875" s="462"/>
      <c r="AI875" s="462"/>
      <c r="AJ875" s="462"/>
      <c r="AK875" s="462"/>
      <c r="AL875" s="462"/>
      <c r="AM875" s="462"/>
      <c r="AN875" s="462"/>
      <c r="AO875" s="462"/>
      <c r="AP875" s="462"/>
      <c r="AQ875" s="462"/>
      <c r="AR875" s="463"/>
      <c r="AS875" s="147">
        <f t="shared" si="89"/>
        <v>0</v>
      </c>
      <c r="AT875" s="321"/>
      <c r="AU875" s="322"/>
    </row>
    <row r="876" spans="4:52" ht="14.1" customHeight="1" x14ac:dyDescent="0.2">
      <c r="D876" s="455"/>
      <c r="E876" s="455"/>
      <c r="F876" s="455"/>
      <c r="G876" s="455"/>
      <c r="H876" s="455"/>
      <c r="I876" s="111" t="s">
        <v>752</v>
      </c>
      <c r="J876" s="408" t="str">
        <f>CONCATENATE('2.'!$D$8,'2.'!$I$8,'2.'!$J$8,"-")</f>
        <v>HAT-14-01-0380-</v>
      </c>
      <c r="K876" s="408"/>
      <c r="L876" s="408"/>
      <c r="M876" s="408"/>
      <c r="N876" s="408"/>
      <c r="O876" s="408"/>
      <c r="P876" s="408"/>
      <c r="Q876" s="408"/>
      <c r="R876" s="428"/>
      <c r="S876" s="429"/>
      <c r="T876" s="429"/>
      <c r="U876" s="429"/>
      <c r="V876" s="429"/>
      <c r="W876" s="473"/>
      <c r="X876" s="109" t="s">
        <v>129</v>
      </c>
      <c r="Y876" s="462"/>
      <c r="Z876" s="462"/>
      <c r="AA876" s="462"/>
      <c r="AB876" s="462"/>
      <c r="AC876" s="462"/>
      <c r="AD876" s="462"/>
      <c r="AE876" s="462"/>
      <c r="AF876" s="462"/>
      <c r="AG876" s="462"/>
      <c r="AH876" s="462"/>
      <c r="AI876" s="462"/>
      <c r="AJ876" s="462"/>
      <c r="AK876" s="462"/>
      <c r="AL876" s="462"/>
      <c r="AM876" s="462"/>
      <c r="AN876" s="462"/>
      <c r="AO876" s="462"/>
      <c r="AP876" s="462"/>
      <c r="AQ876" s="462"/>
      <c r="AR876" s="463"/>
      <c r="AS876" s="147">
        <f t="shared" si="89"/>
        <v>0</v>
      </c>
      <c r="AT876" s="321"/>
      <c r="AU876" s="322"/>
    </row>
    <row r="877" spans="4:52" ht="14.1" customHeight="1" x14ac:dyDescent="0.2">
      <c r="D877" s="455"/>
      <c r="E877" s="455"/>
      <c r="F877" s="455"/>
      <c r="G877" s="455"/>
      <c r="H877" s="455"/>
      <c r="I877" s="111" t="s">
        <v>753</v>
      </c>
      <c r="J877" s="408" t="str">
        <f>CONCATENATE('2.'!$D$8,'2.'!$I$8,'2.'!$J$8,"-")</f>
        <v>HAT-14-01-0380-</v>
      </c>
      <c r="K877" s="408"/>
      <c r="L877" s="408"/>
      <c r="M877" s="408"/>
      <c r="N877" s="408"/>
      <c r="O877" s="408"/>
      <c r="P877" s="408"/>
      <c r="Q877" s="408"/>
      <c r="R877" s="428"/>
      <c r="S877" s="429"/>
      <c r="T877" s="429"/>
      <c r="U877" s="429"/>
      <c r="V877" s="429"/>
      <c r="W877" s="473"/>
      <c r="X877" s="109" t="s">
        <v>129</v>
      </c>
      <c r="Y877" s="462"/>
      <c r="Z877" s="462"/>
      <c r="AA877" s="462"/>
      <c r="AB877" s="462"/>
      <c r="AC877" s="462"/>
      <c r="AD877" s="462"/>
      <c r="AE877" s="462"/>
      <c r="AF877" s="462"/>
      <c r="AG877" s="462"/>
      <c r="AH877" s="462"/>
      <c r="AI877" s="462"/>
      <c r="AJ877" s="462"/>
      <c r="AK877" s="462"/>
      <c r="AL877" s="462"/>
      <c r="AM877" s="462"/>
      <c r="AN877" s="462"/>
      <c r="AO877" s="462"/>
      <c r="AP877" s="462"/>
      <c r="AQ877" s="462"/>
      <c r="AR877" s="463"/>
      <c r="AS877" s="147">
        <f t="shared" si="89"/>
        <v>0</v>
      </c>
      <c r="AT877" s="321"/>
      <c r="AU877" s="322"/>
    </row>
    <row r="878" spans="4:52" ht="14.1" customHeight="1" x14ac:dyDescent="0.2">
      <c r="D878" s="455"/>
      <c r="E878" s="455"/>
      <c r="F878" s="455"/>
      <c r="G878" s="455"/>
      <c r="H878" s="455"/>
      <c r="I878" s="111" t="s">
        <v>754</v>
      </c>
      <c r="J878" s="408" t="str">
        <f>CONCATENATE('2.'!$D$8,'2.'!$I$8,'2.'!$J$8,"-")</f>
        <v>HAT-14-01-0380-</v>
      </c>
      <c r="K878" s="408"/>
      <c r="L878" s="408"/>
      <c r="M878" s="408"/>
      <c r="N878" s="408"/>
      <c r="O878" s="408"/>
      <c r="P878" s="408"/>
      <c r="Q878" s="408"/>
      <c r="R878" s="428"/>
      <c r="S878" s="429"/>
      <c r="T878" s="429"/>
      <c r="U878" s="429"/>
      <c r="V878" s="429"/>
      <c r="W878" s="473"/>
      <c r="X878" s="109" t="s">
        <v>129</v>
      </c>
      <c r="Y878" s="462"/>
      <c r="Z878" s="462"/>
      <c r="AA878" s="462"/>
      <c r="AB878" s="462"/>
      <c r="AC878" s="462"/>
      <c r="AD878" s="462"/>
      <c r="AE878" s="462"/>
      <c r="AF878" s="462"/>
      <c r="AG878" s="462"/>
      <c r="AH878" s="462"/>
      <c r="AI878" s="462"/>
      <c r="AJ878" s="462"/>
      <c r="AK878" s="462"/>
      <c r="AL878" s="462"/>
      <c r="AM878" s="462"/>
      <c r="AN878" s="462"/>
      <c r="AO878" s="462"/>
      <c r="AP878" s="462"/>
      <c r="AQ878" s="462"/>
      <c r="AR878" s="463"/>
      <c r="AS878" s="147">
        <f t="shared" si="89"/>
        <v>0</v>
      </c>
      <c r="AT878" s="321"/>
      <c r="AU878" s="322"/>
    </row>
    <row r="879" spans="4:52" ht="27.95" customHeight="1" x14ac:dyDescent="0.2">
      <c r="D879" s="455"/>
      <c r="E879" s="455"/>
      <c r="F879" s="455"/>
      <c r="G879" s="455"/>
      <c r="H879" s="455"/>
      <c r="I879" s="483" t="s">
        <v>271</v>
      </c>
      <c r="J879" s="484"/>
      <c r="K879" s="484"/>
      <c r="L879" s="484"/>
      <c r="M879" s="484"/>
      <c r="N879" s="484"/>
      <c r="O879" s="484"/>
      <c r="P879" s="484"/>
      <c r="Q879" s="484"/>
      <c r="R879" s="484"/>
      <c r="S879" s="484"/>
      <c r="T879" s="484"/>
      <c r="U879" s="484"/>
      <c r="V879" s="484"/>
      <c r="W879" s="484"/>
      <c r="X879" s="484"/>
      <c r="Y879" s="484"/>
      <c r="Z879" s="484"/>
      <c r="AA879" s="484"/>
      <c r="AB879" s="484"/>
      <c r="AC879" s="484"/>
      <c r="AD879" s="484"/>
      <c r="AE879" s="484"/>
      <c r="AF879" s="484"/>
      <c r="AG879" s="484"/>
      <c r="AH879" s="484"/>
      <c r="AI879" s="484"/>
      <c r="AJ879" s="484"/>
      <c r="AK879" s="484"/>
      <c r="AL879" s="484"/>
      <c r="AM879" s="484"/>
      <c r="AN879" s="484"/>
      <c r="AO879" s="484"/>
      <c r="AP879" s="484"/>
      <c r="AQ879" s="484"/>
      <c r="AR879" s="485"/>
      <c r="AS879" s="187">
        <f>SUM(AS872:AS878)</f>
        <v>0</v>
      </c>
      <c r="AT879" s="319"/>
      <c r="AU879" s="319"/>
    </row>
    <row r="880" spans="4:52" ht="14.1" customHeight="1" x14ac:dyDescent="0.2">
      <c r="D880" s="455"/>
      <c r="E880" s="455"/>
      <c r="F880" s="455"/>
      <c r="G880" s="455"/>
      <c r="H880" s="455"/>
      <c r="I880" s="426"/>
      <c r="J880" s="426"/>
      <c r="K880" s="426"/>
      <c r="L880" s="426"/>
      <c r="M880" s="426"/>
      <c r="N880" s="426"/>
      <c r="O880" s="426"/>
      <c r="P880" s="426"/>
      <c r="Q880" s="426"/>
      <c r="R880" s="426"/>
      <c r="S880" s="426"/>
      <c r="T880" s="426"/>
      <c r="U880" s="426"/>
      <c r="V880" s="426"/>
      <c r="W880" s="426"/>
      <c r="X880" s="426"/>
      <c r="Y880" s="426"/>
      <c r="Z880" s="426"/>
      <c r="AA880" s="426"/>
      <c r="AB880" s="426"/>
      <c r="AC880" s="426"/>
      <c r="AD880" s="426"/>
      <c r="AE880" s="426"/>
      <c r="AF880" s="426"/>
      <c r="AG880" s="426"/>
      <c r="AH880" s="426"/>
      <c r="AI880" s="426"/>
      <c r="AJ880" s="426"/>
      <c r="AK880" s="426"/>
      <c r="AL880" s="426"/>
      <c r="AM880" s="426"/>
      <c r="AN880" s="426"/>
      <c r="AO880" s="426"/>
      <c r="AP880" s="426"/>
      <c r="AQ880" s="426"/>
      <c r="AR880" s="426"/>
      <c r="AS880" s="337"/>
      <c r="AT880" s="337"/>
      <c r="AU880" s="337"/>
    </row>
    <row r="882" spans="1:46" ht="14.1" customHeight="1" x14ac:dyDescent="0.2">
      <c r="A882" s="405" t="s">
        <v>380</v>
      </c>
      <c r="B882" s="405"/>
      <c r="C882" s="405"/>
      <c r="D882" s="390" t="s">
        <v>378</v>
      </c>
      <c r="E882" s="390"/>
      <c r="F882" s="390"/>
      <c r="G882" s="390"/>
      <c r="H882" s="390"/>
      <c r="I882" s="390"/>
      <c r="J882" s="390"/>
      <c r="K882" s="390"/>
      <c r="L882" s="390"/>
      <c r="M882" s="390"/>
      <c r="N882" s="390"/>
      <c r="O882" s="390"/>
      <c r="P882" s="390"/>
      <c r="Q882" s="390"/>
      <c r="R882" s="390"/>
      <c r="S882" s="390"/>
      <c r="T882" s="390"/>
      <c r="U882" s="390"/>
      <c r="V882" s="390"/>
      <c r="W882" s="390"/>
      <c r="X882" s="390"/>
      <c r="Y882" s="390"/>
      <c r="Z882" s="390"/>
      <c r="AA882" s="390"/>
      <c r="AB882" s="390"/>
      <c r="AC882" s="390"/>
      <c r="AD882" s="390"/>
      <c r="AE882" s="390"/>
      <c r="AF882" s="390"/>
      <c r="AG882" s="390"/>
      <c r="AH882" s="390"/>
      <c r="AI882" s="390"/>
      <c r="AJ882" s="390"/>
      <c r="AK882" s="390"/>
      <c r="AL882" s="390"/>
      <c r="AM882" s="390"/>
      <c r="AN882" s="390"/>
      <c r="AO882" s="390"/>
      <c r="AP882" s="390"/>
      <c r="AQ882" s="390"/>
      <c r="AR882" s="390"/>
    </row>
    <row r="883" spans="1:46" ht="56.1" customHeight="1" x14ac:dyDescent="0.2">
      <c r="D883" s="406" t="s">
        <v>872</v>
      </c>
      <c r="E883" s="406"/>
      <c r="F883" s="406"/>
      <c r="G883" s="406"/>
      <c r="H883" s="406"/>
      <c r="I883" s="406"/>
      <c r="J883" s="406"/>
      <c r="K883" s="406"/>
      <c r="L883" s="406"/>
      <c r="M883" s="406"/>
      <c r="N883" s="406"/>
      <c r="O883" s="406"/>
      <c r="P883" s="406"/>
      <c r="Q883" s="406"/>
      <c r="R883" s="406"/>
      <c r="S883" s="406"/>
      <c r="T883" s="406"/>
      <c r="U883" s="406"/>
      <c r="V883" s="406"/>
      <c r="W883" s="406"/>
      <c r="X883" s="406"/>
      <c r="Y883" s="406"/>
      <c r="Z883" s="406"/>
      <c r="AA883" s="406"/>
      <c r="AB883" s="406"/>
      <c r="AC883" s="406"/>
      <c r="AD883" s="406"/>
      <c r="AE883" s="406"/>
      <c r="AF883" s="406"/>
      <c r="AG883" s="406"/>
      <c r="AH883" s="406"/>
      <c r="AI883" s="406"/>
      <c r="AJ883" s="406"/>
      <c r="AK883" s="406"/>
      <c r="AL883" s="406"/>
      <c r="AM883" s="406"/>
      <c r="AN883" s="406"/>
      <c r="AO883" s="406"/>
      <c r="AP883" s="406"/>
      <c r="AQ883" s="406"/>
      <c r="AR883" s="406"/>
    </row>
    <row r="884" spans="1:46" ht="14.1" customHeight="1" x14ac:dyDescent="0.2">
      <c r="D884" s="407" t="s">
        <v>132</v>
      </c>
      <c r="E884" s="407"/>
      <c r="F884" s="407"/>
      <c r="G884" s="407"/>
      <c r="H884" s="407"/>
      <c r="I884" s="407"/>
      <c r="J884" s="407"/>
      <c r="K884" s="407"/>
      <c r="L884" s="410"/>
      <c r="M884" s="376"/>
      <c r="N884" s="376"/>
      <c r="O884" s="376"/>
      <c r="P884" s="376"/>
      <c r="Q884" s="376"/>
      <c r="R884" s="376"/>
      <c r="S884" s="376"/>
      <c r="T884" s="376"/>
      <c r="U884" s="376"/>
      <c r="V884" s="376"/>
      <c r="W884" s="377"/>
      <c r="X884" s="112"/>
      <c r="Y884" s="410" t="s">
        <v>136</v>
      </c>
      <c r="Z884" s="376"/>
      <c r="AA884" s="376"/>
      <c r="AB884" s="376"/>
      <c r="AC884" s="376"/>
      <c r="AD884" s="376"/>
      <c r="AE884" s="376"/>
      <c r="AF884" s="376"/>
      <c r="AG884" s="376"/>
      <c r="AH884" s="376"/>
      <c r="AI884" s="376"/>
      <c r="AJ884" s="376"/>
      <c r="AK884" s="376"/>
      <c r="AL884" s="376"/>
      <c r="AM884" s="376"/>
      <c r="AN884" s="376"/>
      <c r="AO884" s="376"/>
      <c r="AP884" s="376"/>
      <c r="AQ884" s="376"/>
      <c r="AR884" s="377"/>
      <c r="AS884" s="146" t="s">
        <v>815</v>
      </c>
      <c r="AT884" s="146" t="s">
        <v>248</v>
      </c>
    </row>
    <row r="885" spans="1:46" ht="14.1" customHeight="1" x14ac:dyDescent="0.2">
      <c r="D885" s="408" t="str">
        <f>CONCATENATE('2.'!$D$8,'2.'!$I$8,'2.'!$J$8,"-")</f>
        <v>HAT-14-01-0380-</v>
      </c>
      <c r="E885" s="408"/>
      <c r="F885" s="408"/>
      <c r="G885" s="408"/>
      <c r="H885" s="408"/>
      <c r="I885" s="408"/>
      <c r="J885" s="408"/>
      <c r="K885" s="408"/>
      <c r="L885" s="419" t="s">
        <v>379</v>
      </c>
      <c r="M885" s="420"/>
      <c r="N885" s="420"/>
      <c r="O885" s="420"/>
      <c r="P885" s="420"/>
      <c r="Q885" s="420"/>
      <c r="R885" s="420"/>
      <c r="S885" s="420"/>
      <c r="T885" s="420"/>
      <c r="U885" s="420"/>
      <c r="V885" s="420"/>
      <c r="W885" s="433"/>
      <c r="X885" s="109" t="s">
        <v>129</v>
      </c>
      <c r="Y885" s="522"/>
      <c r="Z885" s="523"/>
      <c r="AA885" s="523"/>
      <c r="AB885" s="523"/>
      <c r="AC885" s="523"/>
      <c r="AD885" s="523"/>
      <c r="AE885" s="523"/>
      <c r="AF885" s="523"/>
      <c r="AG885" s="523"/>
      <c r="AH885" s="523"/>
      <c r="AI885" s="523"/>
      <c r="AJ885" s="523"/>
      <c r="AK885" s="523"/>
      <c r="AL885" s="523"/>
      <c r="AM885" s="523"/>
      <c r="AN885" s="523"/>
      <c r="AO885" s="523"/>
      <c r="AP885" s="523"/>
      <c r="AQ885" s="523"/>
      <c r="AR885" s="524"/>
      <c r="AS885" s="147">
        <f>IF(Y885&gt;0,1,0)</f>
        <v>0</v>
      </c>
      <c r="AT885" s="143"/>
    </row>
    <row r="886" spans="1:46" ht="14.1" customHeight="1" x14ac:dyDescent="0.2">
      <c r="D886" s="408" t="str">
        <f>CONCATENATE('2.'!$D$8,'2.'!$I$8,'2.'!$J$8,"-")</f>
        <v>HAT-14-01-0380-</v>
      </c>
      <c r="E886" s="408"/>
      <c r="F886" s="408"/>
      <c r="G886" s="408"/>
      <c r="H886" s="408"/>
      <c r="I886" s="408"/>
      <c r="J886" s="408"/>
      <c r="K886" s="408"/>
      <c r="L886" s="419" t="s">
        <v>379</v>
      </c>
      <c r="M886" s="420"/>
      <c r="N886" s="420"/>
      <c r="O886" s="420"/>
      <c r="P886" s="420"/>
      <c r="Q886" s="420"/>
      <c r="R886" s="420"/>
      <c r="S886" s="420"/>
      <c r="T886" s="420"/>
      <c r="U886" s="420"/>
      <c r="V886" s="420"/>
      <c r="W886" s="433"/>
      <c r="X886" s="109" t="s">
        <v>129</v>
      </c>
      <c r="Y886" s="522"/>
      <c r="Z886" s="523"/>
      <c r="AA886" s="523"/>
      <c r="AB886" s="523"/>
      <c r="AC886" s="523"/>
      <c r="AD886" s="523"/>
      <c r="AE886" s="523"/>
      <c r="AF886" s="523"/>
      <c r="AG886" s="523"/>
      <c r="AH886" s="523"/>
      <c r="AI886" s="523"/>
      <c r="AJ886" s="523"/>
      <c r="AK886" s="523"/>
      <c r="AL886" s="523"/>
      <c r="AM886" s="523"/>
      <c r="AN886" s="523"/>
      <c r="AO886" s="523"/>
      <c r="AP886" s="523"/>
      <c r="AQ886" s="523"/>
      <c r="AR886" s="524"/>
      <c r="AS886" s="147">
        <f t="shared" ref="AS886:AS894" si="90">IF(Y886&gt;0,1,0)</f>
        <v>0</v>
      </c>
      <c r="AT886" s="143"/>
    </row>
    <row r="887" spans="1:46" ht="14.1" customHeight="1" x14ac:dyDescent="0.2">
      <c r="D887" s="408" t="str">
        <f>CONCATENATE('2.'!$D$8,'2.'!$I$8,'2.'!$J$8,"-")</f>
        <v>HAT-14-01-0380-</v>
      </c>
      <c r="E887" s="408"/>
      <c r="F887" s="408"/>
      <c r="G887" s="408"/>
      <c r="H887" s="408"/>
      <c r="I887" s="408"/>
      <c r="J887" s="408"/>
      <c r="K887" s="408"/>
      <c r="L887" s="419" t="s">
        <v>379</v>
      </c>
      <c r="M887" s="420"/>
      <c r="N887" s="420"/>
      <c r="O887" s="420"/>
      <c r="P887" s="420"/>
      <c r="Q887" s="420"/>
      <c r="R887" s="420"/>
      <c r="S887" s="420"/>
      <c r="T887" s="420"/>
      <c r="U887" s="420"/>
      <c r="V887" s="420"/>
      <c r="W887" s="433"/>
      <c r="X887" s="109" t="s">
        <v>129</v>
      </c>
      <c r="Y887" s="522"/>
      <c r="Z887" s="523"/>
      <c r="AA887" s="523"/>
      <c r="AB887" s="523"/>
      <c r="AC887" s="523"/>
      <c r="AD887" s="523"/>
      <c r="AE887" s="523"/>
      <c r="AF887" s="523"/>
      <c r="AG887" s="523"/>
      <c r="AH887" s="523"/>
      <c r="AI887" s="523"/>
      <c r="AJ887" s="523"/>
      <c r="AK887" s="523"/>
      <c r="AL887" s="523"/>
      <c r="AM887" s="523"/>
      <c r="AN887" s="523"/>
      <c r="AO887" s="523"/>
      <c r="AP887" s="523"/>
      <c r="AQ887" s="523"/>
      <c r="AR887" s="524"/>
      <c r="AS887" s="147">
        <f t="shared" si="90"/>
        <v>0</v>
      </c>
      <c r="AT887" s="143"/>
    </row>
    <row r="888" spans="1:46" ht="14.1" customHeight="1" x14ac:dyDescent="0.2">
      <c r="D888" s="408" t="str">
        <f>CONCATENATE('2.'!$D$8,'2.'!$I$8,'2.'!$J$8,"-")</f>
        <v>HAT-14-01-0380-</v>
      </c>
      <c r="E888" s="408"/>
      <c r="F888" s="408"/>
      <c r="G888" s="408"/>
      <c r="H888" s="408"/>
      <c r="I888" s="408"/>
      <c r="J888" s="408"/>
      <c r="K888" s="408"/>
      <c r="L888" s="419" t="s">
        <v>379</v>
      </c>
      <c r="M888" s="420"/>
      <c r="N888" s="420"/>
      <c r="O888" s="420"/>
      <c r="P888" s="420"/>
      <c r="Q888" s="420"/>
      <c r="R888" s="420"/>
      <c r="S888" s="420"/>
      <c r="T888" s="420"/>
      <c r="U888" s="420"/>
      <c r="V888" s="420"/>
      <c r="W888" s="433"/>
      <c r="X888" s="109" t="s">
        <v>129</v>
      </c>
      <c r="Y888" s="522"/>
      <c r="Z888" s="523"/>
      <c r="AA888" s="523"/>
      <c r="AB888" s="523"/>
      <c r="AC888" s="523"/>
      <c r="AD888" s="523"/>
      <c r="AE888" s="523"/>
      <c r="AF888" s="523"/>
      <c r="AG888" s="523"/>
      <c r="AH888" s="523"/>
      <c r="AI888" s="523"/>
      <c r="AJ888" s="523"/>
      <c r="AK888" s="523"/>
      <c r="AL888" s="523"/>
      <c r="AM888" s="523"/>
      <c r="AN888" s="523"/>
      <c r="AO888" s="523"/>
      <c r="AP888" s="523"/>
      <c r="AQ888" s="523"/>
      <c r="AR888" s="524"/>
      <c r="AS888" s="147">
        <f t="shared" si="90"/>
        <v>0</v>
      </c>
      <c r="AT888" s="143"/>
    </row>
    <row r="889" spans="1:46" ht="14.1" customHeight="1" x14ac:dyDescent="0.2">
      <c r="D889" s="408" t="str">
        <f>CONCATENATE('2.'!$D$8,'2.'!$I$8,'2.'!$J$8,"-")</f>
        <v>HAT-14-01-0380-</v>
      </c>
      <c r="E889" s="408"/>
      <c r="F889" s="408"/>
      <c r="G889" s="408"/>
      <c r="H889" s="408"/>
      <c r="I889" s="408"/>
      <c r="J889" s="408"/>
      <c r="K889" s="408"/>
      <c r="L889" s="419" t="s">
        <v>379</v>
      </c>
      <c r="M889" s="420"/>
      <c r="N889" s="420"/>
      <c r="O889" s="420"/>
      <c r="P889" s="420"/>
      <c r="Q889" s="420"/>
      <c r="R889" s="420"/>
      <c r="S889" s="420"/>
      <c r="T889" s="420"/>
      <c r="U889" s="420"/>
      <c r="V889" s="420"/>
      <c r="W889" s="433"/>
      <c r="X889" s="109" t="s">
        <v>129</v>
      </c>
      <c r="Y889" s="522"/>
      <c r="Z889" s="523"/>
      <c r="AA889" s="523"/>
      <c r="AB889" s="523"/>
      <c r="AC889" s="523"/>
      <c r="AD889" s="523"/>
      <c r="AE889" s="523"/>
      <c r="AF889" s="523"/>
      <c r="AG889" s="523"/>
      <c r="AH889" s="523"/>
      <c r="AI889" s="523"/>
      <c r="AJ889" s="523"/>
      <c r="AK889" s="523"/>
      <c r="AL889" s="523"/>
      <c r="AM889" s="523"/>
      <c r="AN889" s="523"/>
      <c r="AO889" s="523"/>
      <c r="AP889" s="523"/>
      <c r="AQ889" s="523"/>
      <c r="AR889" s="524"/>
      <c r="AS889" s="147">
        <f t="shared" si="90"/>
        <v>0</v>
      </c>
      <c r="AT889" s="143"/>
    </row>
    <row r="890" spans="1:46" ht="14.1" customHeight="1" x14ac:dyDescent="0.2">
      <c r="D890" s="408" t="str">
        <f>CONCATENATE('2.'!$D$8,'2.'!$I$8,'2.'!$J$8,"-")</f>
        <v>HAT-14-01-0380-</v>
      </c>
      <c r="E890" s="408"/>
      <c r="F890" s="408"/>
      <c r="G890" s="408"/>
      <c r="H890" s="408"/>
      <c r="I890" s="408"/>
      <c r="J890" s="408"/>
      <c r="K890" s="408"/>
      <c r="L890" s="419" t="s">
        <v>379</v>
      </c>
      <c r="M890" s="420"/>
      <c r="N890" s="420"/>
      <c r="O890" s="420"/>
      <c r="P890" s="420"/>
      <c r="Q890" s="420"/>
      <c r="R890" s="420"/>
      <c r="S890" s="420"/>
      <c r="T890" s="420"/>
      <c r="U890" s="420"/>
      <c r="V890" s="420"/>
      <c r="W890" s="433"/>
      <c r="X890" s="109" t="s">
        <v>129</v>
      </c>
      <c r="Y890" s="522"/>
      <c r="Z890" s="523"/>
      <c r="AA890" s="523"/>
      <c r="AB890" s="523"/>
      <c r="AC890" s="523"/>
      <c r="AD890" s="523"/>
      <c r="AE890" s="523"/>
      <c r="AF890" s="523"/>
      <c r="AG890" s="523"/>
      <c r="AH890" s="523"/>
      <c r="AI890" s="523"/>
      <c r="AJ890" s="523"/>
      <c r="AK890" s="523"/>
      <c r="AL890" s="523"/>
      <c r="AM890" s="523"/>
      <c r="AN890" s="523"/>
      <c r="AO890" s="523"/>
      <c r="AP890" s="523"/>
      <c r="AQ890" s="523"/>
      <c r="AR890" s="524"/>
      <c r="AS890" s="147">
        <f t="shared" si="90"/>
        <v>0</v>
      </c>
      <c r="AT890" s="143"/>
    </row>
    <row r="891" spans="1:46" ht="14.1" customHeight="1" x14ac:dyDescent="0.2">
      <c r="D891" s="408" t="str">
        <f>CONCATENATE('2.'!$D$8,'2.'!$I$8,'2.'!$J$8,"-")</f>
        <v>HAT-14-01-0380-</v>
      </c>
      <c r="E891" s="408"/>
      <c r="F891" s="408"/>
      <c r="G891" s="408"/>
      <c r="H891" s="408"/>
      <c r="I891" s="408"/>
      <c r="J891" s="408"/>
      <c r="K891" s="408"/>
      <c r="L891" s="419" t="s">
        <v>379</v>
      </c>
      <c r="M891" s="420"/>
      <c r="N891" s="420"/>
      <c r="O891" s="420"/>
      <c r="P891" s="420"/>
      <c r="Q891" s="420"/>
      <c r="R891" s="420"/>
      <c r="S891" s="420"/>
      <c r="T891" s="420"/>
      <c r="U891" s="420"/>
      <c r="V891" s="420"/>
      <c r="W891" s="433"/>
      <c r="X891" s="109" t="s">
        <v>129</v>
      </c>
      <c r="Y891" s="522"/>
      <c r="Z891" s="523"/>
      <c r="AA891" s="523"/>
      <c r="AB891" s="523"/>
      <c r="AC891" s="523"/>
      <c r="AD891" s="523"/>
      <c r="AE891" s="523"/>
      <c r="AF891" s="523"/>
      <c r="AG891" s="523"/>
      <c r="AH891" s="523"/>
      <c r="AI891" s="523"/>
      <c r="AJ891" s="523"/>
      <c r="AK891" s="523"/>
      <c r="AL891" s="523"/>
      <c r="AM891" s="523"/>
      <c r="AN891" s="523"/>
      <c r="AO891" s="523"/>
      <c r="AP891" s="523"/>
      <c r="AQ891" s="523"/>
      <c r="AR891" s="524"/>
      <c r="AS891" s="147">
        <f t="shared" si="90"/>
        <v>0</v>
      </c>
      <c r="AT891" s="143"/>
    </row>
    <row r="892" spans="1:46" ht="14.1" customHeight="1" x14ac:dyDescent="0.2">
      <c r="D892" s="408" t="str">
        <f>CONCATENATE('2.'!$D$8,'2.'!$I$8,'2.'!$J$8,"-")</f>
        <v>HAT-14-01-0380-</v>
      </c>
      <c r="E892" s="408"/>
      <c r="F892" s="408"/>
      <c r="G892" s="408"/>
      <c r="H892" s="408"/>
      <c r="I892" s="408"/>
      <c r="J892" s="408"/>
      <c r="K892" s="408"/>
      <c r="L892" s="419" t="s">
        <v>379</v>
      </c>
      <c r="M892" s="420"/>
      <c r="N892" s="420"/>
      <c r="O892" s="420"/>
      <c r="P892" s="420"/>
      <c r="Q892" s="420"/>
      <c r="R892" s="420"/>
      <c r="S892" s="420"/>
      <c r="T892" s="420"/>
      <c r="U892" s="420"/>
      <c r="V892" s="420"/>
      <c r="W892" s="433"/>
      <c r="X892" s="109" t="s">
        <v>129</v>
      </c>
      <c r="Y892" s="522"/>
      <c r="Z892" s="523"/>
      <c r="AA892" s="523"/>
      <c r="AB892" s="523"/>
      <c r="AC892" s="523"/>
      <c r="AD892" s="523"/>
      <c r="AE892" s="523"/>
      <c r="AF892" s="523"/>
      <c r="AG892" s="523"/>
      <c r="AH892" s="523"/>
      <c r="AI892" s="523"/>
      <c r="AJ892" s="523"/>
      <c r="AK892" s="523"/>
      <c r="AL892" s="523"/>
      <c r="AM892" s="523"/>
      <c r="AN892" s="523"/>
      <c r="AO892" s="523"/>
      <c r="AP892" s="523"/>
      <c r="AQ892" s="523"/>
      <c r="AR892" s="524"/>
      <c r="AS892" s="147">
        <f t="shared" si="90"/>
        <v>0</v>
      </c>
      <c r="AT892" s="143"/>
    </row>
    <row r="893" spans="1:46" ht="14.1" customHeight="1" x14ac:dyDescent="0.2">
      <c r="D893" s="408" t="str">
        <f>CONCATENATE('2.'!$D$8,'2.'!$I$8,'2.'!$J$8,"-")</f>
        <v>HAT-14-01-0380-</v>
      </c>
      <c r="E893" s="408"/>
      <c r="F893" s="408"/>
      <c r="G893" s="408"/>
      <c r="H893" s="408"/>
      <c r="I893" s="408"/>
      <c r="J893" s="408"/>
      <c r="K893" s="408"/>
      <c r="L893" s="419" t="s">
        <v>379</v>
      </c>
      <c r="M893" s="420"/>
      <c r="N893" s="420"/>
      <c r="O893" s="420"/>
      <c r="P893" s="420"/>
      <c r="Q893" s="420"/>
      <c r="R893" s="420"/>
      <c r="S893" s="420"/>
      <c r="T893" s="420"/>
      <c r="U893" s="420"/>
      <c r="V893" s="420"/>
      <c r="W893" s="433"/>
      <c r="X893" s="109" t="s">
        <v>129</v>
      </c>
      <c r="Y893" s="522"/>
      <c r="Z893" s="523"/>
      <c r="AA893" s="523"/>
      <c r="AB893" s="523"/>
      <c r="AC893" s="523"/>
      <c r="AD893" s="523"/>
      <c r="AE893" s="523"/>
      <c r="AF893" s="523"/>
      <c r="AG893" s="523"/>
      <c r="AH893" s="523"/>
      <c r="AI893" s="523"/>
      <c r="AJ893" s="523"/>
      <c r="AK893" s="523"/>
      <c r="AL893" s="523"/>
      <c r="AM893" s="523"/>
      <c r="AN893" s="523"/>
      <c r="AO893" s="523"/>
      <c r="AP893" s="523"/>
      <c r="AQ893" s="523"/>
      <c r="AR893" s="524"/>
      <c r="AS893" s="147">
        <f t="shared" si="90"/>
        <v>0</v>
      </c>
      <c r="AT893" s="143"/>
    </row>
    <row r="894" spans="1:46" ht="14.1" customHeight="1" x14ac:dyDescent="0.2">
      <c r="D894" s="408" t="str">
        <f>CONCATENATE('2.'!$D$8,'2.'!$I$8,'2.'!$J$8,"-")</f>
        <v>HAT-14-01-0380-</v>
      </c>
      <c r="E894" s="408"/>
      <c r="F894" s="408"/>
      <c r="G894" s="408"/>
      <c r="H894" s="408"/>
      <c r="I894" s="408"/>
      <c r="J894" s="408"/>
      <c r="K894" s="408"/>
      <c r="L894" s="419" t="s">
        <v>379</v>
      </c>
      <c r="M894" s="420"/>
      <c r="N894" s="420"/>
      <c r="O894" s="420"/>
      <c r="P894" s="420"/>
      <c r="Q894" s="420"/>
      <c r="R894" s="420"/>
      <c r="S894" s="420"/>
      <c r="T894" s="420"/>
      <c r="U894" s="420"/>
      <c r="V894" s="420"/>
      <c r="W894" s="433"/>
      <c r="X894" s="109" t="s">
        <v>129</v>
      </c>
      <c r="Y894" s="522"/>
      <c r="Z894" s="523"/>
      <c r="AA894" s="523"/>
      <c r="AB894" s="523"/>
      <c r="AC894" s="523"/>
      <c r="AD894" s="523"/>
      <c r="AE894" s="523"/>
      <c r="AF894" s="523"/>
      <c r="AG894" s="523"/>
      <c r="AH894" s="523"/>
      <c r="AI894" s="523"/>
      <c r="AJ894" s="523"/>
      <c r="AK894" s="523"/>
      <c r="AL894" s="523"/>
      <c r="AM894" s="523"/>
      <c r="AN894" s="523"/>
      <c r="AO894" s="523"/>
      <c r="AP894" s="523"/>
      <c r="AQ894" s="523"/>
      <c r="AR894" s="524"/>
      <c r="AS894" s="147">
        <f t="shared" si="90"/>
        <v>0</v>
      </c>
      <c r="AT894" s="143"/>
    </row>
    <row r="895" spans="1:46" ht="20.100000000000001" customHeight="1" x14ac:dyDescent="0.2">
      <c r="AS895" s="299">
        <f>SUM(AS885:AS894)</f>
        <v>0</v>
      </c>
      <c r="AT895" s="299">
        <f>SUM(AT885:AT894)</f>
        <v>0</v>
      </c>
    </row>
    <row r="901" spans="45:67" ht="42" customHeight="1" x14ac:dyDescent="0.2">
      <c r="AS901" s="189" t="s">
        <v>399</v>
      </c>
      <c r="AT901" s="188">
        <f t="shared" ref="AT901:AT906" si="91">AS54+AS81+AS108+AS138+AS165+AS192+AS222+AS249+AS276+AS306+AS333+AS360+AS390+AS417+AS444+AS474+AS501+AS528+AS558+AS585+AS612+AS642+AS669+AS696+AS726+AS753+AS780+AS810+AS837+AS864</f>
        <v>9</v>
      </c>
    </row>
    <row r="902" spans="45:67" ht="42" customHeight="1" x14ac:dyDescent="0.2">
      <c r="AS902" s="189" t="s">
        <v>400</v>
      </c>
      <c r="AT902" s="189">
        <f t="shared" si="91"/>
        <v>4</v>
      </c>
    </row>
    <row r="903" spans="45:67" ht="42" customHeight="1" x14ac:dyDescent="0.2">
      <c r="AS903" s="189" t="s">
        <v>401</v>
      </c>
      <c r="AT903" s="189">
        <f t="shared" si="91"/>
        <v>4</v>
      </c>
    </row>
    <row r="904" spans="45:67" ht="42" customHeight="1" x14ac:dyDescent="0.2">
      <c r="AS904" s="189" t="s">
        <v>402</v>
      </c>
      <c r="AT904" s="189">
        <f t="shared" si="91"/>
        <v>7</v>
      </c>
      <c r="BO904" s="78"/>
    </row>
    <row r="905" spans="45:67" ht="42" customHeight="1" x14ac:dyDescent="0.15">
      <c r="AS905" s="189" t="s">
        <v>403</v>
      </c>
      <c r="AT905" s="189">
        <f t="shared" si="91"/>
        <v>8</v>
      </c>
      <c r="AU905" s="302" t="s">
        <v>747</v>
      </c>
    </row>
    <row r="906" spans="45:67" ht="42" customHeight="1" x14ac:dyDescent="0.2">
      <c r="AS906" s="189" t="s">
        <v>404</v>
      </c>
      <c r="AT906" s="190">
        <f t="shared" si="91"/>
        <v>0</v>
      </c>
      <c r="AU906" s="204"/>
      <c r="BL906" s="78" t="s">
        <v>20</v>
      </c>
      <c r="BM906" s="78" t="s">
        <v>21</v>
      </c>
      <c r="BN906" s="78" t="s">
        <v>22</v>
      </c>
      <c r="BO906" s="78" t="s">
        <v>23</v>
      </c>
    </row>
    <row r="907" spans="45:67" ht="42" customHeight="1" x14ac:dyDescent="0.2"/>
    <row r="908" spans="45:67" ht="42" customHeight="1" x14ac:dyDescent="0.2">
      <c r="AS908" s="218"/>
      <c r="AT908" s="218"/>
    </row>
    <row r="909" spans="45:67" ht="42" customHeight="1" x14ac:dyDescent="0.2">
      <c r="AS909" s="145"/>
      <c r="AT909" s="218"/>
    </row>
    <row r="910" spans="45:67" ht="42" customHeight="1" x14ac:dyDescent="0.2">
      <c r="AS910" s="145"/>
      <c r="AT910" s="218"/>
    </row>
  </sheetData>
  <sheetProtection algorithmName="SHA-512" hashValue="aR1wqtQCuTyTMuqZjWSmIS0eIXn1MQeiYz/G2ZcUrAMAuZwipnk2quwO54fOg2TGLQKtFQygHwC4WhV2Vm7WVA==" saltValue="hjWo6tLWjO5bsq7CXc5sZg==" spinCount="100000" sheet="1" objects="1" scenarios="1" selectLockedCells="1"/>
  <mergeCells count="1526">
    <mergeCell ref="Y893:AR893"/>
    <mergeCell ref="Y894:AR894"/>
    <mergeCell ref="L884:W884"/>
    <mergeCell ref="Y884:AR884"/>
    <mergeCell ref="L886:W886"/>
    <mergeCell ref="Y886:AR886"/>
    <mergeCell ref="L892:W892"/>
    <mergeCell ref="L887:W887"/>
    <mergeCell ref="Y887:AR887"/>
    <mergeCell ref="Y891:AR891"/>
    <mergeCell ref="Y892:AR892"/>
    <mergeCell ref="L891:W891"/>
    <mergeCell ref="D894:K894"/>
    <mergeCell ref="L885:W885"/>
    <mergeCell ref="L893:W893"/>
    <mergeCell ref="L894:W894"/>
    <mergeCell ref="D886:K886"/>
    <mergeCell ref="D892:K892"/>
    <mergeCell ref="D885:K885"/>
    <mergeCell ref="D893:K893"/>
    <mergeCell ref="D887:K887"/>
    <mergeCell ref="D891:K891"/>
    <mergeCell ref="A882:C882"/>
    <mergeCell ref="D882:AR882"/>
    <mergeCell ref="D883:AR883"/>
    <mergeCell ref="D884:K884"/>
    <mergeCell ref="L890:W890"/>
    <mergeCell ref="Y890:AR890"/>
    <mergeCell ref="Y885:AR885"/>
    <mergeCell ref="D888:K888"/>
    <mergeCell ref="I880:AR880"/>
    <mergeCell ref="R876:W876"/>
    <mergeCell ref="J877:Q877"/>
    <mergeCell ref="J878:Q878"/>
    <mergeCell ref="J876:Q876"/>
    <mergeCell ref="R877:W877"/>
    <mergeCell ref="Y877:AR877"/>
    <mergeCell ref="R878:W878"/>
    <mergeCell ref="Y878:AR878"/>
    <mergeCell ref="Y876:AR876"/>
    <mergeCell ref="D852:H880"/>
    <mergeCell ref="D890:K890"/>
    <mergeCell ref="L888:W888"/>
    <mergeCell ref="Y888:AR888"/>
    <mergeCell ref="D889:K889"/>
    <mergeCell ref="L889:W889"/>
    <mergeCell ref="Y889:AR889"/>
    <mergeCell ref="I869:X869"/>
    <mergeCell ref="Y869:AR869"/>
    <mergeCell ref="I868:X868"/>
    <mergeCell ref="Y868:AR868"/>
    <mergeCell ref="Y866:AR866"/>
    <mergeCell ref="Y871:AR871"/>
    <mergeCell ref="R871:W871"/>
    <mergeCell ref="Y841:AR841"/>
    <mergeCell ref="D547:H549"/>
    <mergeCell ref="R790:W790"/>
    <mergeCell ref="R709:W709"/>
    <mergeCell ref="I604:AR604"/>
    <mergeCell ref="J592:Q592"/>
    <mergeCell ref="R623:W623"/>
    <mergeCell ref="I647:X647"/>
    <mergeCell ref="R703:W703"/>
    <mergeCell ref="I843:AR843"/>
    <mergeCell ref="Y782:AR782"/>
    <mergeCell ref="I613:X613"/>
    <mergeCell ref="Y613:AR613"/>
    <mergeCell ref="R626:W626"/>
    <mergeCell ref="Y626:AR626"/>
    <mergeCell ref="I671:X671"/>
    <mergeCell ref="Y671:AR671"/>
    <mergeCell ref="I669:X669"/>
    <mergeCell ref="I658:AR658"/>
    <mergeCell ref="I659:AR659"/>
    <mergeCell ref="I645:X645"/>
    <mergeCell ref="R625:W625"/>
    <mergeCell ref="Y625:AR625"/>
    <mergeCell ref="J623:Q623"/>
    <mergeCell ref="R621:W621"/>
    <mergeCell ref="Y621:AR621"/>
    <mergeCell ref="Y623:AR623"/>
    <mergeCell ref="I590:X590"/>
    <mergeCell ref="Y590:AR590"/>
    <mergeCell ref="R592:W592"/>
    <mergeCell ref="Y592:AR592"/>
    <mergeCell ref="I591:AR591"/>
    <mergeCell ref="D211:H213"/>
    <mergeCell ref="D295:H297"/>
    <mergeCell ref="D379:H381"/>
    <mergeCell ref="D463:H465"/>
    <mergeCell ref="D462:H462"/>
    <mergeCell ref="D293:AR293"/>
    <mergeCell ref="D294:H294"/>
    <mergeCell ref="I294:AR294"/>
    <mergeCell ref="R287:W287"/>
    <mergeCell ref="I852:AR852"/>
    <mergeCell ref="I853:AR853"/>
    <mergeCell ref="I854:AR854"/>
    <mergeCell ref="Y846:AR846"/>
    <mergeCell ref="J847:Q847"/>
    <mergeCell ref="R847:W847"/>
    <mergeCell ref="I784:X784"/>
    <mergeCell ref="I782:X782"/>
    <mergeCell ref="Y703:AR703"/>
    <mergeCell ref="Y708:AR708"/>
    <mergeCell ref="Y709:AR709"/>
    <mergeCell ref="Y706:AR706"/>
    <mergeCell ref="R708:W708"/>
    <mergeCell ref="R707:W707"/>
    <mergeCell ref="Y646:AR646"/>
    <mergeCell ref="R651:W651"/>
    <mergeCell ref="J704:Q704"/>
    <mergeCell ref="Y787:AR787"/>
    <mergeCell ref="R788:W788"/>
    <mergeCell ref="Y788:AR788"/>
    <mergeCell ref="J788:Q788"/>
    <mergeCell ref="I781:X781"/>
    <mergeCell ref="Y781:AR781"/>
    <mergeCell ref="I533:X533"/>
    <mergeCell ref="Y533:AR533"/>
    <mergeCell ref="Y539:AR539"/>
    <mergeCell ref="Y540:AR540"/>
    <mergeCell ref="R536:W536"/>
    <mergeCell ref="Y536:AR536"/>
    <mergeCell ref="R537:W537"/>
    <mergeCell ref="Y537:AR537"/>
    <mergeCell ref="J540:Q540"/>
    <mergeCell ref="R540:W540"/>
    <mergeCell ref="I617:X617"/>
    <mergeCell ref="Y617:AR617"/>
    <mergeCell ref="I547:AR547"/>
    <mergeCell ref="J536:Q536"/>
    <mergeCell ref="J597:Q597"/>
    <mergeCell ref="R597:W597"/>
    <mergeCell ref="Y597:AR597"/>
    <mergeCell ref="J599:Q599"/>
    <mergeCell ref="R599:W599"/>
    <mergeCell ref="J541:Q541"/>
    <mergeCell ref="J542:Q542"/>
    <mergeCell ref="Y535:AR535"/>
    <mergeCell ref="R541:W541"/>
    <mergeCell ref="Y586:AR586"/>
    <mergeCell ref="I577:AR577"/>
    <mergeCell ref="R538:W538"/>
    <mergeCell ref="J428:Q428"/>
    <mergeCell ref="R428:W428"/>
    <mergeCell ref="Y444:AR444"/>
    <mergeCell ref="I435:AR435"/>
    <mergeCell ref="I436:AR436"/>
    <mergeCell ref="I445:X445"/>
    <mergeCell ref="I444:X444"/>
    <mergeCell ref="Y429:AR429"/>
    <mergeCell ref="I437:AR443"/>
    <mergeCell ref="Y426:AR426"/>
    <mergeCell ref="I394:X394"/>
    <mergeCell ref="Y394:AR394"/>
    <mergeCell ref="I432:AR432"/>
    <mergeCell ref="Y399:AR399"/>
    <mergeCell ref="R403:W403"/>
    <mergeCell ref="Y417:AR417"/>
    <mergeCell ref="Y397:AR397"/>
    <mergeCell ref="J401:Q401"/>
    <mergeCell ref="R401:W401"/>
    <mergeCell ref="J404:Q404"/>
    <mergeCell ref="R404:W404"/>
    <mergeCell ref="J403:Q403"/>
    <mergeCell ref="Y402:AR402"/>
    <mergeCell ref="Y404:AR404"/>
    <mergeCell ref="R397:W397"/>
    <mergeCell ref="I418:X418"/>
    <mergeCell ref="Y419:AR419"/>
    <mergeCell ref="Y420:AR420"/>
    <mergeCell ref="R346:W346"/>
    <mergeCell ref="I350:AR350"/>
    <mergeCell ref="R286:W286"/>
    <mergeCell ref="Y286:AR286"/>
    <mergeCell ref="Y283:AR283"/>
    <mergeCell ref="I281:X281"/>
    <mergeCell ref="J284:Q284"/>
    <mergeCell ref="J286:Q286"/>
    <mergeCell ref="R285:W285"/>
    <mergeCell ref="Y285:AR285"/>
    <mergeCell ref="R347:W347"/>
    <mergeCell ref="Y347:AR347"/>
    <mergeCell ref="I337:X337"/>
    <mergeCell ref="Y337:AR337"/>
    <mergeCell ref="I339:AR339"/>
    <mergeCell ref="I336:X336"/>
    <mergeCell ref="Y336:AR336"/>
    <mergeCell ref="J345:Q345"/>
    <mergeCell ref="I335:X335"/>
    <mergeCell ref="Y335:AR335"/>
    <mergeCell ref="I338:X338"/>
    <mergeCell ref="Y338:AR338"/>
    <mergeCell ref="I348:AR348"/>
    <mergeCell ref="I349:AR349"/>
    <mergeCell ref="R344:W344"/>
    <mergeCell ref="Y344:AR344"/>
    <mergeCell ref="J340:Q340"/>
    <mergeCell ref="R340:W340"/>
    <mergeCell ref="I307:X307"/>
    <mergeCell ref="Y307:AR307"/>
    <mergeCell ref="I308:X308"/>
    <mergeCell ref="Y308:AR308"/>
    <mergeCell ref="R200:W200"/>
    <mergeCell ref="Y200:AR200"/>
    <mergeCell ref="I182:AR182"/>
    <mergeCell ref="I198:AR198"/>
    <mergeCell ref="J200:Q200"/>
    <mergeCell ref="J202:Q202"/>
    <mergeCell ref="J199:Q199"/>
    <mergeCell ref="I192:X192"/>
    <mergeCell ref="J201:Q201"/>
    <mergeCell ref="D43:H45"/>
    <mergeCell ref="D127:H129"/>
    <mergeCell ref="R115:W115"/>
    <mergeCell ref="Y115:AR115"/>
    <mergeCell ref="R116:W116"/>
    <mergeCell ref="Y116:AR116"/>
    <mergeCell ref="I54:X54"/>
    <mergeCell ref="R119:W119"/>
    <mergeCell ref="Y119:AR119"/>
    <mergeCell ref="R120:W120"/>
    <mergeCell ref="Y120:AR120"/>
    <mergeCell ref="R121:W121"/>
    <mergeCell ref="Y121:AR121"/>
    <mergeCell ref="Y202:AR202"/>
    <mergeCell ref="Y193:AR193"/>
    <mergeCell ref="I195:X195"/>
    <mergeCell ref="Y195:AR195"/>
    <mergeCell ref="I197:X197"/>
    <mergeCell ref="Y197:AR197"/>
    <mergeCell ref="R199:W199"/>
    <mergeCell ref="I196:X196"/>
    <mergeCell ref="Y196:AR196"/>
    <mergeCell ref="Y199:AR199"/>
    <mergeCell ref="AZ10:AZ12"/>
    <mergeCell ref="AZ16:AZ18"/>
    <mergeCell ref="AS19:AS21"/>
    <mergeCell ref="AS28:AS29"/>
    <mergeCell ref="D21:AR21"/>
    <mergeCell ref="AS23:AS25"/>
    <mergeCell ref="AZ22:AZ24"/>
    <mergeCell ref="I100:AR100"/>
    <mergeCell ref="J121:Q121"/>
    <mergeCell ref="R95:W95"/>
    <mergeCell ref="J93:Q93"/>
    <mergeCell ref="I55:X55"/>
    <mergeCell ref="AS101:AS107"/>
    <mergeCell ref="Y82:AR82"/>
    <mergeCell ref="R117:W117"/>
    <mergeCell ref="Y117:AR117"/>
    <mergeCell ref="R118:W118"/>
    <mergeCell ref="Y118:AR118"/>
    <mergeCell ref="AT101:AT107"/>
    <mergeCell ref="Y110:AR110"/>
    <mergeCell ref="I101:AR107"/>
    <mergeCell ref="I112:X112"/>
    <mergeCell ref="Y112:AR112"/>
    <mergeCell ref="I110:X110"/>
    <mergeCell ref="I111:X111"/>
    <mergeCell ref="Y111:AR111"/>
    <mergeCell ref="I108:X108"/>
    <mergeCell ref="I109:X109"/>
    <mergeCell ref="I59:X59"/>
    <mergeCell ref="Y84:AR84"/>
    <mergeCell ref="I97:AR97"/>
    <mergeCell ref="I96:AR96"/>
    <mergeCell ref="AS857:AS863"/>
    <mergeCell ref="I816:AR816"/>
    <mergeCell ref="I770:AR770"/>
    <mergeCell ref="I769:AR769"/>
    <mergeCell ref="Y761:AR761"/>
    <mergeCell ref="J762:Q762"/>
    <mergeCell ref="Y762:AR762"/>
    <mergeCell ref="Y760:AR760"/>
    <mergeCell ref="J763:Q763"/>
    <mergeCell ref="J765:Q765"/>
    <mergeCell ref="Y819:AR819"/>
    <mergeCell ref="J764:Q764"/>
    <mergeCell ref="I771:AR771"/>
    <mergeCell ref="I772:AR772"/>
    <mergeCell ref="I780:X780"/>
    <mergeCell ref="Y780:AR780"/>
    <mergeCell ref="Y766:AR766"/>
    <mergeCell ref="I827:AR827"/>
    <mergeCell ref="J760:Q760"/>
    <mergeCell ref="R760:W760"/>
    <mergeCell ref="Y790:AR790"/>
    <mergeCell ref="J844:Q844"/>
    <mergeCell ref="R844:W844"/>
    <mergeCell ref="Y844:AR844"/>
    <mergeCell ref="J823:Q823"/>
    <mergeCell ref="R823:W823"/>
    <mergeCell ref="Y823:AR823"/>
    <mergeCell ref="Y838:AR838"/>
    <mergeCell ref="R794:W794"/>
    <mergeCell ref="R792:W792"/>
    <mergeCell ref="Y792:AR792"/>
    <mergeCell ref="I857:AR863"/>
    <mergeCell ref="R737:W737"/>
    <mergeCell ref="Y737:AR737"/>
    <mergeCell ref="Y701:AR701"/>
    <mergeCell ref="I280:X280"/>
    <mergeCell ref="Y280:AR280"/>
    <mergeCell ref="J285:Q285"/>
    <mergeCell ref="J283:Q283"/>
    <mergeCell ref="R284:W284"/>
    <mergeCell ref="Y281:AR281"/>
    <mergeCell ref="Y867:AR867"/>
    <mergeCell ref="I855:AR855"/>
    <mergeCell ref="I866:X866"/>
    <mergeCell ref="I864:X864"/>
    <mergeCell ref="Y864:AR864"/>
    <mergeCell ref="Y865:AR865"/>
    <mergeCell ref="I856:AR856"/>
    <mergeCell ref="I865:X865"/>
    <mergeCell ref="I840:X840"/>
    <mergeCell ref="Y840:AR840"/>
    <mergeCell ref="I841:X841"/>
    <mergeCell ref="I867:X867"/>
    <mergeCell ref="J846:Q846"/>
    <mergeCell ref="R846:W846"/>
    <mergeCell ref="Y847:AR847"/>
    <mergeCell ref="Y850:AR850"/>
    <mergeCell ref="J845:Q845"/>
    <mergeCell ref="R845:W845"/>
    <mergeCell ref="Y845:AR845"/>
    <mergeCell ref="I842:X842"/>
    <mergeCell ref="I828:AR828"/>
    <mergeCell ref="I826:AR826"/>
    <mergeCell ref="R787:W787"/>
    <mergeCell ref="AT857:AT863"/>
    <mergeCell ref="Y842:AR842"/>
    <mergeCell ref="I839:X839"/>
    <mergeCell ref="D825:H851"/>
    <mergeCell ref="Y839:AR839"/>
    <mergeCell ref="AT830:AT836"/>
    <mergeCell ref="I837:X837"/>
    <mergeCell ref="Y837:AR837"/>
    <mergeCell ref="AS830:AS836"/>
    <mergeCell ref="I838:X838"/>
    <mergeCell ref="Y794:AR794"/>
    <mergeCell ref="R789:W789"/>
    <mergeCell ref="Y789:AR789"/>
    <mergeCell ref="Y791:AR791"/>
    <mergeCell ref="I800:AR800"/>
    <mergeCell ref="D797:AR797"/>
    <mergeCell ref="I796:AR796"/>
    <mergeCell ref="J794:Q794"/>
    <mergeCell ref="R791:W791"/>
    <mergeCell ref="R793:W793"/>
    <mergeCell ref="Y815:AR815"/>
    <mergeCell ref="J817:Q817"/>
    <mergeCell ref="R817:W817"/>
    <mergeCell ref="Y817:AR817"/>
    <mergeCell ref="J818:Q818"/>
    <mergeCell ref="R818:W818"/>
    <mergeCell ref="Y818:AR818"/>
    <mergeCell ref="J792:Q792"/>
    <mergeCell ref="J793:Q793"/>
    <mergeCell ref="D798:H798"/>
    <mergeCell ref="I798:AR798"/>
    <mergeCell ref="I799:AR799"/>
    <mergeCell ref="D799:H801"/>
    <mergeCell ref="D802:H824"/>
    <mergeCell ref="J820:Q820"/>
    <mergeCell ref="I815:X815"/>
    <mergeCell ref="I814:X814"/>
    <mergeCell ref="Y814:AR814"/>
    <mergeCell ref="I811:X811"/>
    <mergeCell ref="Y811:AR811"/>
    <mergeCell ref="I803:AR809"/>
    <mergeCell ref="Y810:AR810"/>
    <mergeCell ref="I810:X810"/>
    <mergeCell ref="I783:X783"/>
    <mergeCell ref="Y784:AR784"/>
    <mergeCell ref="AT773:AT779"/>
    <mergeCell ref="AS773:AS779"/>
    <mergeCell ref="AT803:AT809"/>
    <mergeCell ref="I801:AR801"/>
    <mergeCell ref="I802:AR802"/>
    <mergeCell ref="AS803:AS809"/>
    <mergeCell ref="J789:Q789"/>
    <mergeCell ref="J790:Q790"/>
    <mergeCell ref="R820:W820"/>
    <mergeCell ref="Y820:AR820"/>
    <mergeCell ref="I773:AR779"/>
    <mergeCell ref="I785:X785"/>
    <mergeCell ref="Y785:AR785"/>
    <mergeCell ref="D768:H796"/>
    <mergeCell ref="Y822:AR822"/>
    <mergeCell ref="Y821:AR821"/>
    <mergeCell ref="J791:Q791"/>
    <mergeCell ref="I768:AR768"/>
    <mergeCell ref="Y793:AR793"/>
    <mergeCell ref="I758:X758"/>
    <mergeCell ref="Y758:AR758"/>
    <mergeCell ref="R735:W735"/>
    <mergeCell ref="AT719:AT725"/>
    <mergeCell ref="I726:X726"/>
    <mergeCell ref="Y726:AR726"/>
    <mergeCell ref="I727:X727"/>
    <mergeCell ref="Y727:AR727"/>
    <mergeCell ref="I729:X729"/>
    <mergeCell ref="I730:X730"/>
    <mergeCell ref="Y730:AR730"/>
    <mergeCell ref="I719:AR725"/>
    <mergeCell ref="Y754:AR754"/>
    <mergeCell ref="I731:X731"/>
    <mergeCell ref="Y731:AR731"/>
    <mergeCell ref="J734:Q734"/>
    <mergeCell ref="R734:W734"/>
    <mergeCell ref="Y734:AR734"/>
    <mergeCell ref="J735:Q735"/>
    <mergeCell ref="Y753:AR753"/>
    <mergeCell ref="Y738:AR738"/>
    <mergeCell ref="Y740:AR740"/>
    <mergeCell ref="AS719:AS725"/>
    <mergeCell ref="I728:X728"/>
    <mergeCell ref="Y728:AR728"/>
    <mergeCell ref="AS746:AS752"/>
    <mergeCell ref="I745:AR745"/>
    <mergeCell ref="I757:X757"/>
    <mergeCell ref="Y757:AR757"/>
    <mergeCell ref="I746:AR752"/>
    <mergeCell ref="Y729:AR729"/>
    <mergeCell ref="J737:Q737"/>
    <mergeCell ref="R203:W203"/>
    <mergeCell ref="Y203:AR203"/>
    <mergeCell ref="R204:W204"/>
    <mergeCell ref="Y681:AR681"/>
    <mergeCell ref="R681:W681"/>
    <mergeCell ref="Y682:AR682"/>
    <mergeCell ref="R683:W683"/>
    <mergeCell ref="Y683:AR683"/>
    <mergeCell ref="R706:W706"/>
    <mergeCell ref="I686:AR686"/>
    <mergeCell ref="I687:AR687"/>
    <mergeCell ref="AT746:AT752"/>
    <mergeCell ref="I741:AR741"/>
    <mergeCell ref="I742:AR742"/>
    <mergeCell ref="I743:AR743"/>
    <mergeCell ref="I744:AR744"/>
    <mergeCell ref="J258:Q258"/>
    <mergeCell ref="R258:W258"/>
    <mergeCell ref="Y261:AR261"/>
    <mergeCell ref="J262:Q262"/>
    <mergeCell ref="R262:W262"/>
    <mergeCell ref="Y262:AR262"/>
    <mergeCell ref="R260:W260"/>
    <mergeCell ref="Y287:AR287"/>
    <mergeCell ref="I352:AR352"/>
    <mergeCell ref="Y341:AR341"/>
    <mergeCell ref="J342:Q342"/>
    <mergeCell ref="R342:W342"/>
    <mergeCell ref="Y342:AR342"/>
    <mergeCell ref="Y345:AR345"/>
    <mergeCell ref="J346:Q346"/>
    <mergeCell ref="AT689:AT695"/>
    <mergeCell ref="AS689:AS695"/>
    <mergeCell ref="R705:W705"/>
    <mergeCell ref="Y705:AR705"/>
    <mergeCell ref="R704:W704"/>
    <mergeCell ref="I702:AR702"/>
    <mergeCell ref="J705:Q705"/>
    <mergeCell ref="I700:X700"/>
    <mergeCell ref="I698:X698"/>
    <mergeCell ref="Y698:AR698"/>
    <mergeCell ref="I688:AR688"/>
    <mergeCell ref="I689:AR695"/>
    <mergeCell ref="Y704:AR704"/>
    <mergeCell ref="I701:X701"/>
    <mergeCell ref="Y700:AR700"/>
    <mergeCell ref="R678:W678"/>
    <mergeCell ref="Y678:AR678"/>
    <mergeCell ref="J678:Q678"/>
    <mergeCell ref="R679:W679"/>
    <mergeCell ref="Y679:AR679"/>
    <mergeCell ref="D573:H599"/>
    <mergeCell ref="J595:Q595"/>
    <mergeCell ref="R595:W595"/>
    <mergeCell ref="Y595:AR595"/>
    <mergeCell ref="Y615:AR615"/>
    <mergeCell ref="I614:X614"/>
    <mergeCell ref="R622:W622"/>
    <mergeCell ref="I600:AR600"/>
    <mergeCell ref="J596:Q596"/>
    <mergeCell ref="R596:W596"/>
    <mergeCell ref="Y596:AR596"/>
    <mergeCell ref="Y649:AR649"/>
    <mergeCell ref="AS635:AS641"/>
    <mergeCell ref="I644:X644"/>
    <mergeCell ref="AT662:AT668"/>
    <mergeCell ref="AS662:AS668"/>
    <mergeCell ref="Y647:AR647"/>
    <mergeCell ref="J650:Q650"/>
    <mergeCell ref="R650:W650"/>
    <mergeCell ref="AT635:AT641"/>
    <mergeCell ref="Y644:AR644"/>
    <mergeCell ref="Y642:AR642"/>
    <mergeCell ref="D631:H633"/>
    <mergeCell ref="Y643:AR643"/>
    <mergeCell ref="I631:AR631"/>
    <mergeCell ref="I632:AR632"/>
    <mergeCell ref="J652:Q652"/>
    <mergeCell ref="Y645:AR645"/>
    <mergeCell ref="I646:X646"/>
    <mergeCell ref="I634:AR634"/>
    <mergeCell ref="I633:AR633"/>
    <mergeCell ref="R654:W654"/>
    <mergeCell ref="Y620:AR620"/>
    <mergeCell ref="I615:X615"/>
    <mergeCell ref="I618:AR618"/>
    <mergeCell ref="J619:Q619"/>
    <mergeCell ref="Y619:AR619"/>
    <mergeCell ref="I616:X616"/>
    <mergeCell ref="Y616:AR616"/>
    <mergeCell ref="AT605:AT611"/>
    <mergeCell ref="I612:X612"/>
    <mergeCell ref="Y612:AR612"/>
    <mergeCell ref="I605:AR611"/>
    <mergeCell ref="AS605:AS611"/>
    <mergeCell ref="Y593:AR593"/>
    <mergeCell ref="J594:Q594"/>
    <mergeCell ref="R594:W594"/>
    <mergeCell ref="Y622:AR622"/>
    <mergeCell ref="I630:AR630"/>
    <mergeCell ref="J622:Q622"/>
    <mergeCell ref="J620:Q620"/>
    <mergeCell ref="R620:W620"/>
    <mergeCell ref="J593:Q593"/>
    <mergeCell ref="R593:W593"/>
    <mergeCell ref="AS578:AS584"/>
    <mergeCell ref="Y585:AR585"/>
    <mergeCell ref="I578:AR584"/>
    <mergeCell ref="I586:X586"/>
    <mergeCell ref="I589:X589"/>
    <mergeCell ref="Y589:AR589"/>
    <mergeCell ref="I588:X588"/>
    <mergeCell ref="Y588:AR588"/>
    <mergeCell ref="Y587:AR587"/>
    <mergeCell ref="I587:X587"/>
    <mergeCell ref="I548:AR548"/>
    <mergeCell ref="I563:X563"/>
    <mergeCell ref="Y563:AR563"/>
    <mergeCell ref="I562:X562"/>
    <mergeCell ref="Y562:AR562"/>
    <mergeCell ref="I561:X561"/>
    <mergeCell ref="Y561:AR561"/>
    <mergeCell ref="I559:X559"/>
    <mergeCell ref="Y559:AR559"/>
    <mergeCell ref="I549:AR549"/>
    <mergeCell ref="R569:W569"/>
    <mergeCell ref="J572:Q572"/>
    <mergeCell ref="R572:W572"/>
    <mergeCell ref="Y569:AR569"/>
    <mergeCell ref="J566:Q566"/>
    <mergeCell ref="Y570:AR570"/>
    <mergeCell ref="J571:Q571"/>
    <mergeCell ref="R571:W571"/>
    <mergeCell ref="Y571:AR571"/>
    <mergeCell ref="I574:AR574"/>
    <mergeCell ref="I575:AR575"/>
    <mergeCell ref="I576:AR576"/>
    <mergeCell ref="AT578:AT584"/>
    <mergeCell ref="I585:X585"/>
    <mergeCell ref="I550:AR550"/>
    <mergeCell ref="I551:AR557"/>
    <mergeCell ref="AS551:AS557"/>
    <mergeCell ref="I560:X560"/>
    <mergeCell ref="Y560:AR560"/>
    <mergeCell ref="AT551:AT557"/>
    <mergeCell ref="I558:X558"/>
    <mergeCell ref="Y558:AR558"/>
    <mergeCell ref="I532:X532"/>
    <mergeCell ref="Y532:AR532"/>
    <mergeCell ref="D545:AR545"/>
    <mergeCell ref="D546:H546"/>
    <mergeCell ref="I546:AR546"/>
    <mergeCell ref="J535:Q535"/>
    <mergeCell ref="I543:AR543"/>
    <mergeCell ref="I544:AR544"/>
    <mergeCell ref="J538:Q538"/>
    <mergeCell ref="R566:W566"/>
    <mergeCell ref="Y566:AR566"/>
    <mergeCell ref="J567:Q567"/>
    <mergeCell ref="R567:W567"/>
    <mergeCell ref="Y567:AR567"/>
    <mergeCell ref="I564:AR564"/>
    <mergeCell ref="J565:Q565"/>
    <mergeCell ref="R565:W565"/>
    <mergeCell ref="Y565:AR565"/>
    <mergeCell ref="J568:Q568"/>
    <mergeCell ref="R568:W568"/>
    <mergeCell ref="Y568:AR568"/>
    <mergeCell ref="J569:Q569"/>
    <mergeCell ref="AT521:AT527"/>
    <mergeCell ref="Y504:AR504"/>
    <mergeCell ref="I516:AR516"/>
    <mergeCell ref="R511:W511"/>
    <mergeCell ref="Y511:AR511"/>
    <mergeCell ref="J512:Q512"/>
    <mergeCell ref="AT494:AT500"/>
    <mergeCell ref="I501:X501"/>
    <mergeCell ref="Y501:AR501"/>
    <mergeCell ref="I518:AR518"/>
    <mergeCell ref="Y515:AR515"/>
    <mergeCell ref="J515:Q515"/>
    <mergeCell ref="I517:AR517"/>
    <mergeCell ref="I506:X506"/>
    <mergeCell ref="Y506:AR506"/>
    <mergeCell ref="Y510:AR510"/>
    <mergeCell ref="J514:Q514"/>
    <mergeCell ref="R514:W514"/>
    <mergeCell ref="Y514:AR514"/>
    <mergeCell ref="I519:AR519"/>
    <mergeCell ref="I520:AR520"/>
    <mergeCell ref="Y482:AR482"/>
    <mergeCell ref="J483:Q483"/>
    <mergeCell ref="R483:W483"/>
    <mergeCell ref="I489:AR489"/>
    <mergeCell ref="R512:W512"/>
    <mergeCell ref="Y512:AR512"/>
    <mergeCell ref="I521:AR527"/>
    <mergeCell ref="Y483:AR483"/>
    <mergeCell ref="J484:Q484"/>
    <mergeCell ref="J510:Q510"/>
    <mergeCell ref="R510:W510"/>
    <mergeCell ref="I493:AR493"/>
    <mergeCell ref="I490:AR490"/>
    <mergeCell ref="I491:AR491"/>
    <mergeCell ref="I492:AR492"/>
    <mergeCell ref="AS494:AS500"/>
    <mergeCell ref="I502:X502"/>
    <mergeCell ref="AS521:AS527"/>
    <mergeCell ref="R458:W458"/>
    <mergeCell ref="Y458:AR458"/>
    <mergeCell ref="I462:AR462"/>
    <mergeCell ref="D466:H488"/>
    <mergeCell ref="J481:Q481"/>
    <mergeCell ref="R481:W481"/>
    <mergeCell ref="J455:Q455"/>
    <mergeCell ref="J453:Q453"/>
    <mergeCell ref="R485:W485"/>
    <mergeCell ref="Y485:AR485"/>
    <mergeCell ref="R487:W487"/>
    <mergeCell ref="J486:Q486"/>
    <mergeCell ref="R486:W486"/>
    <mergeCell ref="Y486:AR486"/>
    <mergeCell ref="Y487:AR487"/>
    <mergeCell ref="I528:X528"/>
    <mergeCell ref="J509:Q509"/>
    <mergeCell ref="R509:W509"/>
    <mergeCell ref="Y509:AR509"/>
    <mergeCell ref="J513:Q513"/>
    <mergeCell ref="R513:W513"/>
    <mergeCell ref="Y513:AR513"/>
    <mergeCell ref="J511:Q511"/>
    <mergeCell ref="I494:AR500"/>
    <mergeCell ref="Y503:AR503"/>
    <mergeCell ref="Y505:AR505"/>
    <mergeCell ref="I504:X504"/>
    <mergeCell ref="Y502:AR502"/>
    <mergeCell ref="I503:X503"/>
    <mergeCell ref="I505:X505"/>
    <mergeCell ref="J482:Q482"/>
    <mergeCell ref="R482:W482"/>
    <mergeCell ref="AT467:AT473"/>
    <mergeCell ref="I465:AR465"/>
    <mergeCell ref="I466:AR466"/>
    <mergeCell ref="I464:AR464"/>
    <mergeCell ref="I450:AR450"/>
    <mergeCell ref="R455:W455"/>
    <mergeCell ref="Y455:AR455"/>
    <mergeCell ref="R452:W452"/>
    <mergeCell ref="Y452:AR452"/>
    <mergeCell ref="Y453:AR453"/>
    <mergeCell ref="AT437:AT443"/>
    <mergeCell ref="AS437:AS443"/>
    <mergeCell ref="I422:X422"/>
    <mergeCell ref="Y422:AR422"/>
    <mergeCell ref="I434:AR434"/>
    <mergeCell ref="I433:AR433"/>
    <mergeCell ref="R424:W424"/>
    <mergeCell ref="Y424:AR424"/>
    <mergeCell ref="J425:Q425"/>
    <mergeCell ref="J426:Q426"/>
    <mergeCell ref="Y425:AR425"/>
    <mergeCell ref="J427:Q427"/>
    <mergeCell ref="R426:W426"/>
    <mergeCell ref="R431:W431"/>
    <mergeCell ref="J454:Q454"/>
    <mergeCell ref="J458:Q458"/>
    <mergeCell ref="J456:Q456"/>
    <mergeCell ref="Y447:AR447"/>
    <mergeCell ref="R454:W454"/>
    <mergeCell ref="Y454:AR454"/>
    <mergeCell ref="J457:Q457"/>
    <mergeCell ref="AS467:AS473"/>
    <mergeCell ref="AT410:AT416"/>
    <mergeCell ref="I405:AR405"/>
    <mergeCell ref="I406:AR406"/>
    <mergeCell ref="I407:AR407"/>
    <mergeCell ref="I408:AR408"/>
    <mergeCell ref="AS410:AS416"/>
    <mergeCell ref="I409:AR409"/>
    <mergeCell ref="I410:AR416"/>
    <mergeCell ref="I395:X395"/>
    <mergeCell ref="Y395:AR395"/>
    <mergeCell ref="AT383:AT389"/>
    <mergeCell ref="I390:X390"/>
    <mergeCell ref="Y390:AR390"/>
    <mergeCell ref="I391:X391"/>
    <mergeCell ref="Y391:AR391"/>
    <mergeCell ref="I382:AR382"/>
    <mergeCell ref="I383:AR389"/>
    <mergeCell ref="AS383:AS389"/>
    <mergeCell ref="I392:X392"/>
    <mergeCell ref="Y392:AR392"/>
    <mergeCell ref="I393:X393"/>
    <mergeCell ref="Y393:AR393"/>
    <mergeCell ref="I396:AR396"/>
    <mergeCell ref="Y401:AR401"/>
    <mergeCell ref="R398:W398"/>
    <mergeCell ref="Y398:AR398"/>
    <mergeCell ref="J399:Q399"/>
    <mergeCell ref="J400:Q400"/>
    <mergeCell ref="R400:W400"/>
    <mergeCell ref="Y400:AR400"/>
    <mergeCell ref="J397:Q397"/>
    <mergeCell ref="AT353:AT359"/>
    <mergeCell ref="I360:X360"/>
    <mergeCell ref="Y360:AR360"/>
    <mergeCell ref="Y361:AR361"/>
    <mergeCell ref="AS353:AS359"/>
    <mergeCell ref="I353:AR359"/>
    <mergeCell ref="I361:X361"/>
    <mergeCell ref="Y363:AR363"/>
    <mergeCell ref="I362:X362"/>
    <mergeCell ref="J370:Q370"/>
    <mergeCell ref="R368:W368"/>
    <mergeCell ref="D377:AR377"/>
    <mergeCell ref="I363:X363"/>
    <mergeCell ref="Y368:AR368"/>
    <mergeCell ref="I381:AR381"/>
    <mergeCell ref="I365:X365"/>
    <mergeCell ref="Y365:AR365"/>
    <mergeCell ref="J371:Q371"/>
    <mergeCell ref="I375:AR375"/>
    <mergeCell ref="I376:AR376"/>
    <mergeCell ref="R367:W367"/>
    <mergeCell ref="Y367:AR367"/>
    <mergeCell ref="R369:W369"/>
    <mergeCell ref="Y369:AR369"/>
    <mergeCell ref="I380:AR380"/>
    <mergeCell ref="R370:W370"/>
    <mergeCell ref="Y370:AR370"/>
    <mergeCell ref="R371:W371"/>
    <mergeCell ref="Y371:AR371"/>
    <mergeCell ref="R374:W374"/>
    <mergeCell ref="Y374:AR374"/>
    <mergeCell ref="J372:Q372"/>
    <mergeCell ref="AT326:AT332"/>
    <mergeCell ref="I333:X333"/>
    <mergeCell ref="Y333:AR333"/>
    <mergeCell ref="I334:X334"/>
    <mergeCell ref="Y334:AR334"/>
    <mergeCell ref="AS326:AS332"/>
    <mergeCell ref="I310:X310"/>
    <mergeCell ref="Y310:AR310"/>
    <mergeCell ref="I325:AR325"/>
    <mergeCell ref="I326:AR332"/>
    <mergeCell ref="I311:X311"/>
    <mergeCell ref="Y311:AR311"/>
    <mergeCell ref="R313:W313"/>
    <mergeCell ref="Y313:AR313"/>
    <mergeCell ref="I312:AR312"/>
    <mergeCell ref="J313:Q313"/>
    <mergeCell ref="I309:X309"/>
    <mergeCell ref="Y309:AR309"/>
    <mergeCell ref="I323:AR323"/>
    <mergeCell ref="I324:AR324"/>
    <mergeCell ref="I321:AR321"/>
    <mergeCell ref="I322:AR322"/>
    <mergeCell ref="Y314:AR314"/>
    <mergeCell ref="J259:Q259"/>
    <mergeCell ref="R259:W259"/>
    <mergeCell ref="Y259:AR259"/>
    <mergeCell ref="J257:Q257"/>
    <mergeCell ref="R257:W257"/>
    <mergeCell ref="Y257:AR257"/>
    <mergeCell ref="J260:Q260"/>
    <mergeCell ref="Y258:AR258"/>
    <mergeCell ref="I237:AR237"/>
    <mergeCell ref="AS242:AS248"/>
    <mergeCell ref="Y249:AR249"/>
    <mergeCell ref="I242:AR248"/>
    <mergeCell ref="I250:X250"/>
    <mergeCell ref="I254:X254"/>
    <mergeCell ref="Y254:AR254"/>
    <mergeCell ref="I253:X253"/>
    <mergeCell ref="AT299:AT305"/>
    <mergeCell ref="AS299:AS305"/>
    <mergeCell ref="I299:AR305"/>
    <mergeCell ref="AT269:AT275"/>
    <mergeCell ref="I276:X276"/>
    <mergeCell ref="Y276:AR276"/>
    <mergeCell ref="I269:AR275"/>
    <mergeCell ref="I297:AR297"/>
    <mergeCell ref="I298:AR298"/>
    <mergeCell ref="I279:X279"/>
    <mergeCell ref="Y284:AR284"/>
    <mergeCell ref="AS269:AS275"/>
    <mergeCell ref="I277:X277"/>
    <mergeCell ref="Y277:AR277"/>
    <mergeCell ref="I295:AR295"/>
    <mergeCell ref="I296:AR296"/>
    <mergeCell ref="J230:Q230"/>
    <mergeCell ref="R230:W230"/>
    <mergeCell ref="Y230:AR230"/>
    <mergeCell ref="Y251:AR251"/>
    <mergeCell ref="I249:X249"/>
    <mergeCell ref="I238:AR238"/>
    <mergeCell ref="I239:AR239"/>
    <mergeCell ref="I240:AR240"/>
    <mergeCell ref="I251:X251"/>
    <mergeCell ref="J231:Q231"/>
    <mergeCell ref="R231:W231"/>
    <mergeCell ref="Y231:AR231"/>
    <mergeCell ref="J232:Q232"/>
    <mergeCell ref="Y232:AR232"/>
    <mergeCell ref="Y253:AR253"/>
    <mergeCell ref="Y250:AR250"/>
    <mergeCell ref="I241:AR241"/>
    <mergeCell ref="I252:X252"/>
    <mergeCell ref="Y252:AR252"/>
    <mergeCell ref="R236:W236"/>
    <mergeCell ref="Y236:AR236"/>
    <mergeCell ref="J234:Q234"/>
    <mergeCell ref="R234:W234"/>
    <mergeCell ref="Y234:AR234"/>
    <mergeCell ref="AT242:AT248"/>
    <mergeCell ref="AT215:AT221"/>
    <mergeCell ref="R201:W201"/>
    <mergeCell ref="Y201:AR201"/>
    <mergeCell ref="R202:W202"/>
    <mergeCell ref="I214:AR214"/>
    <mergeCell ref="I215:AR221"/>
    <mergeCell ref="AS215:AS221"/>
    <mergeCell ref="I224:X224"/>
    <mergeCell ref="Y224:AR224"/>
    <mergeCell ref="I211:AR211"/>
    <mergeCell ref="I212:AR212"/>
    <mergeCell ref="I227:X227"/>
    <mergeCell ref="Y227:AR227"/>
    <mergeCell ref="I226:X226"/>
    <mergeCell ref="Y226:AR226"/>
    <mergeCell ref="I225:X225"/>
    <mergeCell ref="Y225:AR225"/>
    <mergeCell ref="I223:X223"/>
    <mergeCell ref="Y223:AR223"/>
    <mergeCell ref="I208:AR208"/>
    <mergeCell ref="J204:Q204"/>
    <mergeCell ref="I207:AR207"/>
    <mergeCell ref="R205:W205"/>
    <mergeCell ref="Y205:AR205"/>
    <mergeCell ref="R206:W206"/>
    <mergeCell ref="Y204:AR204"/>
    <mergeCell ref="I210:AR210"/>
    <mergeCell ref="J235:Q235"/>
    <mergeCell ref="R235:W235"/>
    <mergeCell ref="Y235:AR235"/>
    <mergeCell ref="J236:Q236"/>
    <mergeCell ref="J173:Q173"/>
    <mergeCell ref="R173:W173"/>
    <mergeCell ref="Y173:AR173"/>
    <mergeCell ref="AT185:AT191"/>
    <mergeCell ref="I180:AR180"/>
    <mergeCell ref="I181:AR181"/>
    <mergeCell ref="Y175:AR175"/>
    <mergeCell ref="J177:Q177"/>
    <mergeCell ref="R177:W177"/>
    <mergeCell ref="I185:AR191"/>
    <mergeCell ref="J176:Q176"/>
    <mergeCell ref="Y177:AR177"/>
    <mergeCell ref="R176:W176"/>
    <mergeCell ref="AS185:AS191"/>
    <mergeCell ref="I194:X194"/>
    <mergeCell ref="Y179:AR179"/>
    <mergeCell ref="I170:X170"/>
    <mergeCell ref="Y170:AR170"/>
    <mergeCell ref="I171:AR171"/>
    <mergeCell ref="J172:Q172"/>
    <mergeCell ref="R172:W172"/>
    <mergeCell ref="J178:Q178"/>
    <mergeCell ref="R178:W178"/>
    <mergeCell ref="Y178:AR178"/>
    <mergeCell ref="Y194:AR194"/>
    <mergeCell ref="I193:X193"/>
    <mergeCell ref="I183:AR183"/>
    <mergeCell ref="I184:AR184"/>
    <mergeCell ref="R179:W179"/>
    <mergeCell ref="J148:Q148"/>
    <mergeCell ref="R148:W148"/>
    <mergeCell ref="Y148:AR148"/>
    <mergeCell ref="AT158:AT164"/>
    <mergeCell ref="I165:X165"/>
    <mergeCell ref="Y165:AR165"/>
    <mergeCell ref="I167:X167"/>
    <mergeCell ref="AS158:AS164"/>
    <mergeCell ref="I166:X166"/>
    <mergeCell ref="I158:AR164"/>
    <mergeCell ref="Y167:AR167"/>
    <mergeCell ref="Y169:AR169"/>
    <mergeCell ref="I168:X168"/>
    <mergeCell ref="I169:X169"/>
    <mergeCell ref="Y168:AR168"/>
    <mergeCell ref="Y166:AR166"/>
    <mergeCell ref="Y172:AR172"/>
    <mergeCell ref="J149:Q149"/>
    <mergeCell ref="R149:W149"/>
    <mergeCell ref="J151:Q151"/>
    <mergeCell ref="R151:W151"/>
    <mergeCell ref="Y151:AR151"/>
    <mergeCell ref="Y149:AR149"/>
    <mergeCell ref="J150:Q150"/>
    <mergeCell ref="Y122:AR122"/>
    <mergeCell ref="J67:Q67"/>
    <mergeCell ref="R67:W67"/>
    <mergeCell ref="Y67:AR67"/>
    <mergeCell ref="J120:Q120"/>
    <mergeCell ref="Y109:AR109"/>
    <mergeCell ref="I99:AR99"/>
    <mergeCell ref="R92:W92"/>
    <mergeCell ref="I87:AR87"/>
    <mergeCell ref="J115:Q115"/>
    <mergeCell ref="AT131:AT137"/>
    <mergeCell ref="Y146:AR146"/>
    <mergeCell ref="J147:Q147"/>
    <mergeCell ref="R147:W147"/>
    <mergeCell ref="Y147:AR147"/>
    <mergeCell ref="Y141:AR141"/>
    <mergeCell ref="I131:AR137"/>
    <mergeCell ref="AS131:AS137"/>
    <mergeCell ref="I138:X138"/>
    <mergeCell ref="Y138:AR138"/>
    <mergeCell ref="I144:AR144"/>
    <mergeCell ref="J145:Q145"/>
    <mergeCell ref="R145:W145"/>
    <mergeCell ref="I140:X140"/>
    <mergeCell ref="Y145:AR145"/>
    <mergeCell ref="I139:X139"/>
    <mergeCell ref="R146:W146"/>
    <mergeCell ref="Y139:AR139"/>
    <mergeCell ref="I142:X142"/>
    <mergeCell ref="Y142:AR142"/>
    <mergeCell ref="I143:X143"/>
    <mergeCell ref="Y143:AR143"/>
    <mergeCell ref="A3:AR3"/>
    <mergeCell ref="A14:C14"/>
    <mergeCell ref="I17:AR17"/>
    <mergeCell ref="D15:AR15"/>
    <mergeCell ref="I22:AR22"/>
    <mergeCell ref="I16:AR16"/>
    <mergeCell ref="D17:H17"/>
    <mergeCell ref="A20:C20"/>
    <mergeCell ref="D18:H18"/>
    <mergeCell ref="I57:X57"/>
    <mergeCell ref="Y54:AR54"/>
    <mergeCell ref="Y86:AR86"/>
    <mergeCell ref="D30:H30"/>
    <mergeCell ref="D20:AQ20"/>
    <mergeCell ref="I43:AR43"/>
    <mergeCell ref="D36:AR36"/>
    <mergeCell ref="Y89:AR89"/>
    <mergeCell ref="Y66:AR66"/>
    <mergeCell ref="J89:Q89"/>
    <mergeCell ref="A19:AR19"/>
    <mergeCell ref="A36:C36"/>
    <mergeCell ref="I30:AR30"/>
    <mergeCell ref="I45:AR45"/>
    <mergeCell ref="I73:AR73"/>
    <mergeCell ref="I69:AR69"/>
    <mergeCell ref="I83:X83"/>
    <mergeCell ref="D42:H42"/>
    <mergeCell ref="D26:H26"/>
    <mergeCell ref="I26:AR26"/>
    <mergeCell ref="Y61:AR61"/>
    <mergeCell ref="Y62:AR62"/>
    <mergeCell ref="Y63:AR63"/>
    <mergeCell ref="AT47:AT53"/>
    <mergeCell ref="AS74:AS80"/>
    <mergeCell ref="AT74:AT80"/>
    <mergeCell ref="I71:AR71"/>
    <mergeCell ref="I60:AR60"/>
    <mergeCell ref="I74:AR80"/>
    <mergeCell ref="J66:Q66"/>
    <mergeCell ref="AS47:AS53"/>
    <mergeCell ref="Y95:AR95"/>
    <mergeCell ref="R88:W88"/>
    <mergeCell ref="AY22:AY23"/>
    <mergeCell ref="A28:C28"/>
    <mergeCell ref="D28:AQ28"/>
    <mergeCell ref="D29:AR29"/>
    <mergeCell ref="AY26:AY27"/>
    <mergeCell ref="AT24:AT25"/>
    <mergeCell ref="D10:H10"/>
    <mergeCell ref="J94:Q94"/>
    <mergeCell ref="R94:W94"/>
    <mergeCell ref="Y94:AR94"/>
    <mergeCell ref="J91:Q91"/>
    <mergeCell ref="R93:W93"/>
    <mergeCell ref="Y93:AR93"/>
    <mergeCell ref="Y92:AR92"/>
    <mergeCell ref="R63:W63"/>
    <mergeCell ref="R64:W64"/>
    <mergeCell ref="J62:Q62"/>
    <mergeCell ref="J63:Q63"/>
    <mergeCell ref="I46:AR46"/>
    <mergeCell ref="Y55:AR55"/>
    <mergeCell ref="I86:X86"/>
    <mergeCell ref="J95:Q95"/>
    <mergeCell ref="A1:AR1"/>
    <mergeCell ref="D12:H12"/>
    <mergeCell ref="I12:AR12"/>
    <mergeCell ref="A2:AR2"/>
    <mergeCell ref="D11:H11"/>
    <mergeCell ref="D9:AR9"/>
    <mergeCell ref="D8:AJ8"/>
    <mergeCell ref="A8:C8"/>
    <mergeCell ref="R61:W61"/>
    <mergeCell ref="R65:W65"/>
    <mergeCell ref="I82:X82"/>
    <mergeCell ref="Y81:AR81"/>
    <mergeCell ref="I47:AR53"/>
    <mergeCell ref="Y56:AR56"/>
    <mergeCell ref="Y57:AR57"/>
    <mergeCell ref="I58:X58"/>
    <mergeCell ref="I72:AR72"/>
    <mergeCell ref="I56:X56"/>
    <mergeCell ref="I42:AR42"/>
    <mergeCell ref="D41:AR41"/>
    <mergeCell ref="Y58:AR58"/>
    <mergeCell ref="J64:Q64"/>
    <mergeCell ref="J65:Q65"/>
    <mergeCell ref="Y59:AR59"/>
    <mergeCell ref="J61:Q61"/>
    <mergeCell ref="Y65:AR65"/>
    <mergeCell ref="Y68:AR68"/>
    <mergeCell ref="R66:W66"/>
    <mergeCell ref="Y64:AR64"/>
    <mergeCell ref="I44:AR44"/>
    <mergeCell ref="D22:H22"/>
    <mergeCell ref="I18:AR18"/>
    <mergeCell ref="A4:C4"/>
    <mergeCell ref="D4:AQ4"/>
    <mergeCell ref="D5:AR5"/>
    <mergeCell ref="D6:H6"/>
    <mergeCell ref="I6:AR6"/>
    <mergeCell ref="R91:W91"/>
    <mergeCell ref="Y91:AR91"/>
    <mergeCell ref="A24:C24"/>
    <mergeCell ref="D24:AQ24"/>
    <mergeCell ref="D25:AR25"/>
    <mergeCell ref="I84:X84"/>
    <mergeCell ref="Y85:AR85"/>
    <mergeCell ref="J88:Q88"/>
    <mergeCell ref="J118:Q118"/>
    <mergeCell ref="J119:Q119"/>
    <mergeCell ref="Y88:AR88"/>
    <mergeCell ref="R89:W89"/>
    <mergeCell ref="Y108:AR108"/>
    <mergeCell ref="I113:X113"/>
    <mergeCell ref="Y113:AR113"/>
    <mergeCell ref="A32:C32"/>
    <mergeCell ref="I114:AR114"/>
    <mergeCell ref="D46:H68"/>
    <mergeCell ref="R62:W62"/>
    <mergeCell ref="I10:AR10"/>
    <mergeCell ref="D14:AR14"/>
    <mergeCell ref="D16:H16"/>
    <mergeCell ref="I11:AR11"/>
    <mergeCell ref="R68:W68"/>
    <mergeCell ref="J68:Q68"/>
    <mergeCell ref="J117:Q117"/>
    <mergeCell ref="J92:Q92"/>
    <mergeCell ref="J203:Q203"/>
    <mergeCell ref="D180:H208"/>
    <mergeCell ref="I213:AR213"/>
    <mergeCell ref="I228:AR228"/>
    <mergeCell ref="Y192:AR192"/>
    <mergeCell ref="D125:AR125"/>
    <mergeCell ref="I127:AR127"/>
    <mergeCell ref="I128:AR128"/>
    <mergeCell ref="I129:AR129"/>
    <mergeCell ref="I130:AR130"/>
    <mergeCell ref="J179:Q179"/>
    <mergeCell ref="D153:H179"/>
    <mergeCell ref="Y206:AR206"/>
    <mergeCell ref="D69:H95"/>
    <mergeCell ref="J90:Q90"/>
    <mergeCell ref="I85:X85"/>
    <mergeCell ref="I70:AR70"/>
    <mergeCell ref="Y83:AR83"/>
    <mergeCell ref="I98:AR98"/>
    <mergeCell ref="J152:Q152"/>
    <mergeCell ref="R152:W152"/>
    <mergeCell ref="Y152:AR152"/>
    <mergeCell ref="R90:W90"/>
    <mergeCell ref="Y90:AR90"/>
    <mergeCell ref="J116:Q116"/>
    <mergeCell ref="I123:AR123"/>
    <mergeCell ref="I124:AR124"/>
    <mergeCell ref="I81:X81"/>
    <mergeCell ref="J122:Q122"/>
    <mergeCell ref="D126:H126"/>
    <mergeCell ref="I126:AR126"/>
    <mergeCell ref="D130:H152"/>
    <mergeCell ref="J146:Q146"/>
    <mergeCell ref="Y140:AR140"/>
    <mergeCell ref="I141:X141"/>
    <mergeCell ref="R122:W122"/>
    <mergeCell ref="I292:AR292"/>
    <mergeCell ref="Y263:AR263"/>
    <mergeCell ref="I278:X278"/>
    <mergeCell ref="Y278:AR278"/>
    <mergeCell ref="I157:AR157"/>
    <mergeCell ref="R150:W150"/>
    <mergeCell ref="Y150:AR150"/>
    <mergeCell ref="I153:AR153"/>
    <mergeCell ref="I154:AR154"/>
    <mergeCell ref="I155:AR155"/>
    <mergeCell ref="I156:AR156"/>
    <mergeCell ref="J175:Q175"/>
    <mergeCell ref="R175:W175"/>
    <mergeCell ref="Y176:AR176"/>
    <mergeCell ref="J174:Q174"/>
    <mergeCell ref="Y174:AR174"/>
    <mergeCell ref="R174:W174"/>
    <mergeCell ref="I222:X222"/>
    <mergeCell ref="Y222:AR222"/>
    <mergeCell ref="D209:AR209"/>
    <mergeCell ref="D210:H210"/>
    <mergeCell ref="D214:H236"/>
    <mergeCell ref="J229:Q229"/>
    <mergeCell ref="R229:W229"/>
    <mergeCell ref="Y229:AR229"/>
    <mergeCell ref="J233:Q233"/>
    <mergeCell ref="R233:W233"/>
    <mergeCell ref="Y233:AR233"/>
    <mergeCell ref="J205:Q205"/>
    <mergeCell ref="J206:Q206"/>
    <mergeCell ref="Y256:AR256"/>
    <mergeCell ref="R232:W232"/>
    <mergeCell ref="I447:X447"/>
    <mergeCell ref="Y430:AR430"/>
    <mergeCell ref="I446:X446"/>
    <mergeCell ref="Y508:AR508"/>
    <mergeCell ref="J487:Q487"/>
    <mergeCell ref="D298:H320"/>
    <mergeCell ref="Y260:AR260"/>
    <mergeCell ref="J261:Q261"/>
    <mergeCell ref="R261:W261"/>
    <mergeCell ref="J315:Q315"/>
    <mergeCell ref="R315:W315"/>
    <mergeCell ref="Y315:AR315"/>
    <mergeCell ref="J316:Q316"/>
    <mergeCell ref="R316:W316"/>
    <mergeCell ref="Y316:AR316"/>
    <mergeCell ref="Y317:AR317"/>
    <mergeCell ref="J318:Q318"/>
    <mergeCell ref="R318:W318"/>
    <mergeCell ref="Y318:AR318"/>
    <mergeCell ref="Y319:AR319"/>
    <mergeCell ref="J320:Q320"/>
    <mergeCell ref="J317:Q317"/>
    <mergeCell ref="R317:W317"/>
    <mergeCell ref="Y320:AR320"/>
    <mergeCell ref="J319:Q319"/>
    <mergeCell ref="R319:W319"/>
    <mergeCell ref="I268:AR268"/>
    <mergeCell ref="I306:X306"/>
    <mergeCell ref="Y306:AR306"/>
    <mergeCell ref="R484:W484"/>
    <mergeCell ref="Y484:AR484"/>
    <mergeCell ref="J485:Q485"/>
    <mergeCell ref="Y448:AR448"/>
    <mergeCell ref="I479:X479"/>
    <mergeCell ref="Y479:AR479"/>
    <mergeCell ref="I476:X476"/>
    <mergeCell ref="Y476:AR476"/>
    <mergeCell ref="I477:X477"/>
    <mergeCell ref="Y477:AR477"/>
    <mergeCell ref="I474:X474"/>
    <mergeCell ref="I478:X478"/>
    <mergeCell ref="Y478:AR478"/>
    <mergeCell ref="I463:AR463"/>
    <mergeCell ref="D461:AR461"/>
    <mergeCell ref="I449:X449"/>
    <mergeCell ref="Y449:AR449"/>
    <mergeCell ref="R399:W399"/>
    <mergeCell ref="R373:W373"/>
    <mergeCell ref="Y456:AR456"/>
    <mergeCell ref="R453:W453"/>
    <mergeCell ref="J451:Q451"/>
    <mergeCell ref="R451:W451"/>
    <mergeCell ref="Y451:AR451"/>
    <mergeCell ref="I475:X475"/>
    <mergeCell ref="Y475:AR475"/>
    <mergeCell ref="I467:AR473"/>
    <mergeCell ref="Y474:AR474"/>
    <mergeCell ref="R456:W456"/>
    <mergeCell ref="R457:W457"/>
    <mergeCell ref="Y457:AR457"/>
    <mergeCell ref="I635:AR641"/>
    <mergeCell ref="I643:X643"/>
    <mergeCell ref="D489:H515"/>
    <mergeCell ref="D550:H572"/>
    <mergeCell ref="Y594:AR594"/>
    <mergeCell ref="D516:H544"/>
    <mergeCell ref="R542:W542"/>
    <mergeCell ref="Y542:AR542"/>
    <mergeCell ref="I534:AR534"/>
    <mergeCell ref="I507:AR507"/>
    <mergeCell ref="J508:Q508"/>
    <mergeCell ref="R508:W508"/>
    <mergeCell ref="J570:Q570"/>
    <mergeCell ref="R570:W570"/>
    <mergeCell ref="Y572:AR572"/>
    <mergeCell ref="I573:AR573"/>
    <mergeCell ref="Y670:AR670"/>
    <mergeCell ref="Y669:AR669"/>
    <mergeCell ref="J624:Q624"/>
    <mergeCell ref="Y599:AR599"/>
    <mergeCell ref="Y654:AR654"/>
    <mergeCell ref="J653:Q653"/>
    <mergeCell ref="R653:W653"/>
    <mergeCell ref="Y653:AR653"/>
    <mergeCell ref="J654:Q654"/>
    <mergeCell ref="I660:AR660"/>
    <mergeCell ref="Y598:AR598"/>
    <mergeCell ref="R624:W624"/>
    <mergeCell ref="D629:AR629"/>
    <mergeCell ref="D630:H630"/>
    <mergeCell ref="Y624:AR624"/>
    <mergeCell ref="J626:Q626"/>
    <mergeCell ref="R655:W655"/>
    <mergeCell ref="J682:Q682"/>
    <mergeCell ref="R682:W682"/>
    <mergeCell ref="J683:Q683"/>
    <mergeCell ref="I657:AR657"/>
    <mergeCell ref="Y650:AR650"/>
    <mergeCell ref="J651:Q651"/>
    <mergeCell ref="J708:Q708"/>
    <mergeCell ref="I732:AR732"/>
    <mergeCell ref="Y651:AR651"/>
    <mergeCell ref="R652:W652"/>
    <mergeCell ref="I648:AR648"/>
    <mergeCell ref="J649:Q649"/>
    <mergeCell ref="R649:W649"/>
    <mergeCell ref="D713:AR713"/>
    <mergeCell ref="Y707:AR707"/>
    <mergeCell ref="D714:H714"/>
    <mergeCell ref="I714:AR714"/>
    <mergeCell ref="I718:AR718"/>
    <mergeCell ref="I717:AR717"/>
    <mergeCell ref="D657:H683"/>
    <mergeCell ref="I673:X673"/>
    <mergeCell ref="Y673:AR673"/>
    <mergeCell ref="I672:X672"/>
    <mergeCell ref="Y672:AR672"/>
    <mergeCell ref="Y652:AR652"/>
    <mergeCell ref="Y656:AR656"/>
    <mergeCell ref="Y655:AR655"/>
    <mergeCell ref="I662:AR668"/>
    <mergeCell ref="Y674:AR674"/>
    <mergeCell ref="I674:X674"/>
    <mergeCell ref="J677:Q677"/>
    <mergeCell ref="I756:X756"/>
    <mergeCell ref="Y756:AR756"/>
    <mergeCell ref="J733:Q733"/>
    <mergeCell ref="R733:W733"/>
    <mergeCell ref="Y733:AR733"/>
    <mergeCell ref="I675:AR675"/>
    <mergeCell ref="J676:Q676"/>
    <mergeCell ref="I699:X699"/>
    <mergeCell ref="Y699:AR699"/>
    <mergeCell ref="I697:X697"/>
    <mergeCell ref="J703:Q703"/>
    <mergeCell ref="J706:Q706"/>
    <mergeCell ref="I715:AR715"/>
    <mergeCell ref="I755:X755"/>
    <mergeCell ref="J739:Q739"/>
    <mergeCell ref="R739:W739"/>
    <mergeCell ref="Y739:AR739"/>
    <mergeCell ref="I753:X753"/>
    <mergeCell ref="R740:W740"/>
    <mergeCell ref="I696:X696"/>
    <mergeCell ref="Y696:AR696"/>
    <mergeCell ref="Y697:AR697"/>
    <mergeCell ref="I684:AR684"/>
    <mergeCell ref="I685:AR685"/>
    <mergeCell ref="Y677:AR677"/>
    <mergeCell ref="R677:W677"/>
    <mergeCell ref="R676:W676"/>
    <mergeCell ref="Y676:AR676"/>
    <mergeCell ref="J738:Q738"/>
    <mergeCell ref="R738:W738"/>
    <mergeCell ref="J740:Q740"/>
    <mergeCell ref="J679:Q679"/>
    <mergeCell ref="I255:AR255"/>
    <mergeCell ref="J256:Q256"/>
    <mergeCell ref="J263:Q263"/>
    <mergeCell ref="R263:W263"/>
    <mergeCell ref="D321:H347"/>
    <mergeCell ref="I282:AR282"/>
    <mergeCell ref="J343:Q343"/>
    <mergeCell ref="R343:W343"/>
    <mergeCell ref="Y343:AR343"/>
    <mergeCell ref="J344:Q344"/>
    <mergeCell ref="D264:H292"/>
    <mergeCell ref="J288:Q288"/>
    <mergeCell ref="J289:Q289"/>
    <mergeCell ref="R283:W283"/>
    <mergeCell ref="R345:W345"/>
    <mergeCell ref="J347:Q347"/>
    <mergeCell ref="Y346:AR346"/>
    <mergeCell ref="Y340:AR340"/>
    <mergeCell ref="I267:AR267"/>
    <mergeCell ref="J290:Q290"/>
    <mergeCell ref="I291:AR291"/>
    <mergeCell ref="R289:W289"/>
    <mergeCell ref="J287:Q287"/>
    <mergeCell ref="R288:W288"/>
    <mergeCell ref="Y288:AR288"/>
    <mergeCell ref="Y279:AR279"/>
    <mergeCell ref="D237:H263"/>
    <mergeCell ref="J314:Q314"/>
    <mergeCell ref="R314:W314"/>
    <mergeCell ref="Y289:AR289"/>
    <mergeCell ref="R290:W290"/>
    <mergeCell ref="Y290:AR290"/>
    <mergeCell ref="I712:AR712"/>
    <mergeCell ref="J736:Q736"/>
    <mergeCell ref="R736:W736"/>
    <mergeCell ref="Y736:AR736"/>
    <mergeCell ref="I661:AR661"/>
    <mergeCell ref="I670:X670"/>
    <mergeCell ref="D405:H431"/>
    <mergeCell ref="R430:W430"/>
    <mergeCell ref="J429:Q429"/>
    <mergeCell ref="I417:X417"/>
    <mergeCell ref="I420:X420"/>
    <mergeCell ref="R425:W425"/>
    <mergeCell ref="Y529:AR529"/>
    <mergeCell ref="I531:X531"/>
    <mergeCell ref="R515:W515"/>
    <mergeCell ref="Y445:AR445"/>
    <mergeCell ref="Y446:AR446"/>
    <mergeCell ref="Y528:AR528"/>
    <mergeCell ref="I530:X530"/>
    <mergeCell ref="Y531:AR531"/>
    <mergeCell ref="J709:Q709"/>
    <mergeCell ref="D718:H740"/>
    <mergeCell ref="I716:AR716"/>
    <mergeCell ref="D715:H717"/>
    <mergeCell ref="R710:W710"/>
    <mergeCell ref="Y710:AR710"/>
    <mergeCell ref="J656:Q656"/>
    <mergeCell ref="R656:W656"/>
    <mergeCell ref="D634:H656"/>
    <mergeCell ref="I642:X642"/>
    <mergeCell ref="Y735:AR735"/>
    <mergeCell ref="J655:Q655"/>
    <mergeCell ref="R762:W762"/>
    <mergeCell ref="J598:Q598"/>
    <mergeCell ref="I627:AR627"/>
    <mergeCell ref="I628:AR628"/>
    <mergeCell ref="J710:Q710"/>
    <mergeCell ref="J707:Q707"/>
    <mergeCell ref="I711:AR711"/>
    <mergeCell ref="Y755:AR755"/>
    <mergeCell ref="I754:X754"/>
    <mergeCell ref="I759:AR759"/>
    <mergeCell ref="J761:Q761"/>
    <mergeCell ref="R761:W761"/>
    <mergeCell ref="Y538:AR538"/>
    <mergeCell ref="R539:W539"/>
    <mergeCell ref="J539:Q539"/>
    <mergeCell ref="J537:Q537"/>
    <mergeCell ref="Y364:AR364"/>
    <mergeCell ref="J368:Q368"/>
    <mergeCell ref="I366:AR366"/>
    <mergeCell ref="J367:Q367"/>
    <mergeCell ref="J373:Q373"/>
    <mergeCell ref="R372:W372"/>
    <mergeCell ref="Y373:AR373"/>
    <mergeCell ref="Y372:AR372"/>
    <mergeCell ref="Y428:AR428"/>
    <mergeCell ref="R429:W429"/>
    <mergeCell ref="J431:Q431"/>
    <mergeCell ref="R535:W535"/>
    <mergeCell ref="Y541:AR541"/>
    <mergeCell ref="R619:W619"/>
    <mergeCell ref="J625:Q625"/>
    <mergeCell ref="J621:Q621"/>
    <mergeCell ref="I830:AR836"/>
    <mergeCell ref="I825:AR825"/>
    <mergeCell ref="I829:AR829"/>
    <mergeCell ref="J822:Q822"/>
    <mergeCell ref="R822:W822"/>
    <mergeCell ref="J766:Q766"/>
    <mergeCell ref="J824:Q824"/>
    <mergeCell ref="R824:W824"/>
    <mergeCell ref="Y824:AR824"/>
    <mergeCell ref="Y764:AR764"/>
    <mergeCell ref="R766:W766"/>
    <mergeCell ref="Y765:AR765"/>
    <mergeCell ref="Y783:AR783"/>
    <mergeCell ref="R763:W763"/>
    <mergeCell ref="J821:Q821"/>
    <mergeCell ref="R821:W821"/>
    <mergeCell ref="J819:Q819"/>
    <mergeCell ref="R819:W819"/>
    <mergeCell ref="J767:Q767"/>
    <mergeCell ref="I812:X812"/>
    <mergeCell ref="Y812:AR812"/>
    <mergeCell ref="I813:X813"/>
    <mergeCell ref="Y813:AR813"/>
    <mergeCell ref="I265:AR265"/>
    <mergeCell ref="I266:AR266"/>
    <mergeCell ref="Y403:AR403"/>
    <mergeCell ref="R402:W402"/>
    <mergeCell ref="J398:Q398"/>
    <mergeCell ref="I421:X421"/>
    <mergeCell ref="J341:Q341"/>
    <mergeCell ref="R341:W341"/>
    <mergeCell ref="R320:W320"/>
    <mergeCell ref="I480:AR480"/>
    <mergeCell ref="Y481:AR481"/>
    <mergeCell ref="J452:Q452"/>
    <mergeCell ref="I423:AR423"/>
    <mergeCell ref="J424:Q424"/>
    <mergeCell ref="Y418:AR418"/>
    <mergeCell ref="D348:H376"/>
    <mergeCell ref="J369:Q369"/>
    <mergeCell ref="D382:H404"/>
    <mergeCell ref="J402:Q402"/>
    <mergeCell ref="I351:AR351"/>
    <mergeCell ref="Y362:AR362"/>
    <mergeCell ref="J374:Q374"/>
    <mergeCell ref="I419:X419"/>
    <mergeCell ref="Y431:AR431"/>
    <mergeCell ref="J430:Q430"/>
    <mergeCell ref="R427:W427"/>
    <mergeCell ref="Y421:AR421"/>
    <mergeCell ref="Y427:AR427"/>
    <mergeCell ref="I364:X364"/>
    <mergeCell ref="D378:H378"/>
    <mergeCell ref="I378:AR378"/>
    <mergeCell ref="I379:AR379"/>
    <mergeCell ref="AZ30:AZ31"/>
    <mergeCell ref="I879:AR879"/>
    <mergeCell ref="J874:Q874"/>
    <mergeCell ref="R873:W873"/>
    <mergeCell ref="Y873:AR873"/>
    <mergeCell ref="R874:W874"/>
    <mergeCell ref="R680:W680"/>
    <mergeCell ref="R767:W767"/>
    <mergeCell ref="Y680:AR680"/>
    <mergeCell ref="J681:Q681"/>
    <mergeCell ref="Y763:AR763"/>
    <mergeCell ref="R849:W849"/>
    <mergeCell ref="Y849:AR849"/>
    <mergeCell ref="D32:AR32"/>
    <mergeCell ref="D33:AR33"/>
    <mergeCell ref="D34:AR34"/>
    <mergeCell ref="D96:H124"/>
    <mergeCell ref="J680:Q680"/>
    <mergeCell ref="R598:W598"/>
    <mergeCell ref="J851:Q851"/>
    <mergeCell ref="R851:W851"/>
    <mergeCell ref="R765:W765"/>
    <mergeCell ref="Y851:AR851"/>
    <mergeCell ref="Y848:AR848"/>
    <mergeCell ref="J849:Q849"/>
    <mergeCell ref="J850:Q850"/>
    <mergeCell ref="I448:X448"/>
    <mergeCell ref="J488:Q488"/>
    <mergeCell ref="R488:W488"/>
    <mergeCell ref="D432:H460"/>
    <mergeCell ref="I459:AR459"/>
    <mergeCell ref="I460:AR460"/>
    <mergeCell ref="I870:AR870"/>
    <mergeCell ref="Y875:AR875"/>
    <mergeCell ref="Y872:AR872"/>
    <mergeCell ref="D684:H712"/>
    <mergeCell ref="I786:AR786"/>
    <mergeCell ref="R764:W764"/>
    <mergeCell ref="J871:Q871"/>
    <mergeCell ref="J787:Q787"/>
    <mergeCell ref="R875:W875"/>
    <mergeCell ref="J873:Q873"/>
    <mergeCell ref="J875:Q875"/>
    <mergeCell ref="AS33:AU33"/>
    <mergeCell ref="AS34:AU37"/>
    <mergeCell ref="Y874:AR874"/>
    <mergeCell ref="R850:W850"/>
    <mergeCell ref="R872:W872"/>
    <mergeCell ref="I795:AR795"/>
    <mergeCell ref="J848:Q848"/>
    <mergeCell ref="R848:W848"/>
    <mergeCell ref="J872:Q872"/>
    <mergeCell ref="Y767:AR767"/>
    <mergeCell ref="D600:H628"/>
    <mergeCell ref="I601:AR601"/>
    <mergeCell ref="I602:AR602"/>
    <mergeCell ref="I603:AR603"/>
    <mergeCell ref="Y614:AR614"/>
    <mergeCell ref="D741:H767"/>
    <mergeCell ref="Y488:AR488"/>
    <mergeCell ref="Y530:AR530"/>
    <mergeCell ref="I529:X529"/>
    <mergeCell ref="R256:W256"/>
    <mergeCell ref="I264:AR264"/>
  </mergeCells>
  <phoneticPr fontId="1" type="noConversion"/>
  <dataValidations count="11">
    <dataValidation type="list" allowBlank="1" showInputMessage="1" showErrorMessage="1" sqref="Y758:AR758 Y842:AR842 Y86:AR86 Y59:AR59 Y701:AR701 Y731:AR731 Y674:AR674 Y617:AR617 Y647:AR647 Y590:AR590 Y533:AR533 Y563:AR563 Y506:AR506 Y449:AR449 Y479:AR479 Y422:AR422 Y365:AR365 Y395:AR395 Y338:AR338 Y281:AR281 Y311:AR311 Y254:AR254 Y197:AR197 Y227:AR227 Y170:AR170 Y113:AR113 Y143:AR143 Y815:AR815 Y785:AR785 Y869:AR869">
      <formula1>$BK$59:$BM$59</formula1>
    </dataValidation>
    <dataValidation type="list" allowBlank="1" showInputMessage="1" showErrorMessage="1" sqref="Y169:AR169 Y112:AR112 Y85:AR85 Y58:AR58 Y814:AR814 Y784:AR784 Y841:AR841 Y730:AR730 Y700:AR700 Y757:AR757 Y646:AR646 Y616:AR616 Y673:AR673 Y562:AR562 Y532:AR532 Y589:AR589 Y478:AR478 Y448:AR448 Y505:AR505 Y394:AR394 Y364:AR364 Y421:AR421 Y310:AR310 Y280:AR280 Y337:AR337 Y226:AR226 Y196:AR196 Y253:AR253 Y142:AR142 Y868:AR868">
      <formula1>$BK$58:$BM$58</formula1>
    </dataValidation>
    <dataValidation type="list" allowBlank="1" showInputMessage="1" showErrorMessage="1" sqref="Y168:AR168 Y111:AR111 Y84:AR84 Y57:AR57 Y813:AR813 Y783:AR783 Y840:AR840 Y729:AR729 Y699:AR699 Y756:AR756 Y645:AR645 Y615:AR615 Y672:AR672 Y561:AR561 Y531:AR531 Y588:AR588 Y477:AR477 Y447:AR447 Y504:AR504 Y393:AR393 Y363:AR363 Y420:AR420 Y309:AR309 Y279:AR279 Y336:AR336 Y225:AR225 Y195:AR195 Y252:AR252 Y141:AR141 Y867:AR867">
      <formula1>$BK$57:$BM$57</formula1>
    </dataValidation>
    <dataValidation type="list" allowBlank="1" showInputMessage="1" showErrorMessage="1" sqref="Y167:AR167 Y110:AR110 Y83:AR83 Y56:AR56 Y812:AR812 Y782:AR782 Y839:AR839 Y728:AR728 Y698:AR698 Y755:AR755 Y644:AR644 Y614:AR614 Y671:AR671 Y560:AR560 Y530:AR530 Y587:AR587 Y476:AR476 Y446:AR446 Y503:AR503 Y392:AR392 Y362:AR362 Y419:AR419 Y308:AR308 Y278:AR278 Y335:AR335 Y224:AR224 Y194:AR194 Y251:AR251 Y140:AR140 Y866:AR866">
      <formula1>$BK$56:$BM$56</formula1>
    </dataValidation>
    <dataValidation type="list" allowBlank="1" showInputMessage="1" showErrorMessage="1" sqref="Y166:AR166 Y109:AR109 Y82:AR82 Y55:AR55 Y811:AR811 Y781:AR781 Y838:AR838 Y727:AR727 Y697:AR697 Y754:AR754 Y643:AR643 Y613:AR613 Y670:AR670 Y559:AR559 Y529:AR529 Y586:AR586 Y475:AR475 Y445:AR445 Y502:AR502 Y391:AR391 Y361:AR361 Y418:AR418 Y307:AR307 Y277:AR277 Y334:AR334 Y223:AR223 Y193:AR193 Y250:AR250 Y139:AR139 Y865:AR865">
      <formula1>$BK$55:$BM$55</formula1>
    </dataValidation>
    <dataValidation type="list" allowBlank="1" showInputMessage="1" showErrorMessage="1" sqref="AU906">
      <formula1>$BK$906:$BO$906</formula1>
    </dataValidation>
    <dataValidation type="list" allowBlank="1" showInputMessage="1" showErrorMessage="1" sqref="D6:H6">
      <formula1>$BK$6:$BQ$6</formula1>
    </dataValidation>
    <dataValidation type="list" allowBlank="1" showInputMessage="1" showErrorMessage="1" sqref="AT26 AT30">
      <formula1>$BK$26:$EM$26</formula1>
    </dataValidation>
    <dataValidation type="list" allowBlank="1" showInputMessage="1" showErrorMessage="1" sqref="AT10 AT17">
      <formula1>$BK$81:$BN$81</formula1>
    </dataValidation>
    <dataValidation type="list" allowBlank="1" showInputMessage="1" showErrorMessage="1" sqref="AT2 AT47:AT59 AT74:AT86 AT101:AT113 AT131:AT143 AT158:AT170 AT185:AT197 AT215:AT227 AT242:AT254 AT269:AT281 AT299:AT311 AT326:AT338 AT353:AT365 AT383:AT395 AT410:AT422 AT437:AT449 AT467:AT479 AT494:AT506 AT521:AT533 AT551:AT563 AT578:AT590 AT605:AT617 AT635:AT647 AT662:AT674 AT689:AT701 AT719:AT731 AT746:AT758 AT773:AT785 AT803:AT815 AT830:AT842 AT857:AT869 AT885:AT894">
      <formula1>$BK$48:$BN$48</formula1>
    </dataValidation>
    <dataValidation type="list" allowBlank="1" showInputMessage="1" showErrorMessage="1" sqref="Y54:AR54 Y81:AR81 Y108:AR108 Y138:AR138 Y165:AR165 Y192:AR192 Y222:AR222 Y249:AR249 Y276:AR276 Y306:AR306 Y333:AR333 Y360:AR360 Y390:AR390 Y417:AR417 Y444:AR444 Y474:AR474 Y501:AR501 Y528:AR528 Y558:AR558 Y585:AR585 Y612:AR612 Y642:AR642 Y669:AR669 Y696:AR696 Y726:AR726 Y753:AR753 Y780:AR780 Y810:AR810 Y837:AR837 Y864:AR864">
      <formula1>$BK$54:$BM$54</formula1>
    </dataValidation>
  </dataValidations>
  <printOptions horizontalCentered="1"/>
  <pageMargins left="0.59055118110236227" right="0.59055118110236227" top="0.59055118110236227" bottom="0.78740157480314965" header="0.39370078740157483" footer="0.39370078740157483"/>
  <pageSetup paperSize="9" scale="73" orientation="portrait" r:id="rId1"/>
  <headerFooter alignWithMargins="0">
    <oddFooter>&amp;L&amp;"Verdana,Félkövér"&amp;8HATÁRTALANUL!&amp;"Verdana,Normál" program
HAT-14-01 Tanulmányi kirándulás hetedikeseknek
&amp;"Verdana,Félkövér"Tartalmi és pénzügyi beszámoló: 4. A HATÁRTALANUL! tanulmányi kirándulás</oddFooter>
  </headerFooter>
  <rowBreaks count="32" manualBreakCount="32">
    <brk id="34" max="43" man="1"/>
    <brk id="40" max="43" man="1"/>
    <brk id="68" max="43" man="1"/>
    <brk id="95" max="43" man="1"/>
    <brk id="124" max="43" man="1"/>
    <brk id="152" max="43" man="1"/>
    <brk id="179" max="43" man="1"/>
    <brk id="208" max="43" man="1"/>
    <brk id="236" max="43" man="1"/>
    <brk id="263" max="43" man="1"/>
    <brk id="292" max="43" man="1"/>
    <brk id="320" max="43" man="1"/>
    <brk id="347" max="43" man="1"/>
    <brk id="376" max="43" man="1"/>
    <brk id="404" max="43" man="1"/>
    <brk id="431" max="43" man="1"/>
    <brk id="460" max="43" man="1"/>
    <brk id="488" max="43" man="1"/>
    <brk id="515" max="43" man="1"/>
    <brk id="544" max="43" man="1"/>
    <brk id="572" max="43" man="1"/>
    <brk id="599" max="43" man="1"/>
    <brk id="628" max="43" man="1"/>
    <brk id="656" max="43" man="1"/>
    <brk id="683" max="43" man="1"/>
    <brk id="712" max="43" man="1"/>
    <brk id="740" max="43" man="1"/>
    <brk id="767" max="43" man="1"/>
    <brk id="796" max="43" man="1"/>
    <brk id="824" max="43" man="1"/>
    <brk id="851" max="43" man="1"/>
    <brk id="880" max="4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S115"/>
  <sheetViews>
    <sheetView tabSelected="1" view="pageBreakPreview" topLeftCell="A98" zoomScaleNormal="100" zoomScaleSheetLayoutView="100" workbookViewId="0">
      <selection activeCell="R112" sqref="R112:AR112"/>
    </sheetView>
  </sheetViews>
  <sheetFormatPr defaultColWidth="9.140625" defaultRowHeight="14.1" customHeight="1" x14ac:dyDescent="0.2"/>
  <cols>
    <col min="1" max="5" width="2.7109375" style="341" customWidth="1"/>
    <col min="6" max="7" width="2.7109375" style="160" customWidth="1"/>
    <col min="8" max="44" width="2.7109375" style="140" customWidth="1"/>
    <col min="45" max="47" width="15.7109375" style="140" hidden="1" customWidth="1"/>
    <col min="48" max="48" width="5.28515625" style="140" customWidth="1"/>
    <col min="49" max="49" width="2.140625" style="140" bestFit="1" customWidth="1"/>
    <col min="50" max="50" width="6.42578125" style="141" bestFit="1" customWidth="1"/>
    <col min="51" max="51" width="7.7109375" style="140" customWidth="1"/>
    <col min="52" max="52" width="65.7109375" style="3" customWidth="1"/>
    <col min="53" max="55" width="0" style="140" hidden="1" customWidth="1"/>
    <col min="56" max="175" width="9.140625" style="140" hidden="1" customWidth="1"/>
    <col min="176" max="208" width="9.140625" style="140" customWidth="1"/>
    <col min="209" max="16384" width="9.140625" style="140"/>
  </cols>
  <sheetData>
    <row r="1" spans="1:66" ht="20.100000000000001" customHeight="1" x14ac:dyDescent="0.2">
      <c r="A1" s="371" t="s">
        <v>864</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row>
    <row r="2" spans="1:66" ht="20.100000000000001" customHeight="1" x14ac:dyDescent="0.2">
      <c r="A2" s="527" t="s">
        <v>335</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c r="AO2" s="527"/>
      <c r="AP2" s="527"/>
      <c r="AQ2" s="527"/>
      <c r="AR2" s="527"/>
    </row>
    <row r="3" spans="1:66" ht="27.95" customHeight="1" x14ac:dyDescent="0.2">
      <c r="A3" s="525" t="s">
        <v>209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row>
    <row r="4" spans="1:66" ht="18" customHeight="1" x14ac:dyDescent="0.15">
      <c r="A4" s="403" t="s">
        <v>272</v>
      </c>
      <c r="B4" s="403"/>
      <c r="C4" s="403"/>
      <c r="D4" s="528" t="s">
        <v>4</v>
      </c>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T4" s="343" t="s">
        <v>248</v>
      </c>
    </row>
    <row r="5" spans="1:66" ht="14.1" customHeight="1" x14ac:dyDescent="0.2">
      <c r="D5" s="453" t="s">
        <v>324</v>
      </c>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T5" s="143"/>
    </row>
    <row r="6" spans="1:66" ht="14.1" customHeight="1" x14ac:dyDescent="0.2">
      <c r="A6" s="458"/>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row>
    <row r="7" spans="1:66" ht="14.1" customHeight="1" x14ac:dyDescent="0.2">
      <c r="A7" s="405" t="s">
        <v>273</v>
      </c>
      <c r="B7" s="405"/>
      <c r="C7" s="405"/>
      <c r="D7" s="412" t="s">
        <v>213</v>
      </c>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row>
    <row r="8" spans="1:66" ht="27.95" customHeight="1" x14ac:dyDescent="0.2">
      <c r="D8" s="357" t="s">
        <v>850</v>
      </c>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row>
    <row r="9" spans="1:66" ht="14.1" customHeight="1" x14ac:dyDescent="0.2">
      <c r="D9" s="441" t="str">
        <f>'Jelenléti ív'!P13</f>
        <v>2015.</v>
      </c>
      <c r="E9" s="385"/>
      <c r="F9" s="385"/>
      <c r="G9" s="385"/>
      <c r="H9" s="385"/>
      <c r="I9" s="434" t="s">
        <v>827</v>
      </c>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Z9" s="421" t="str">
        <f>IF('Jelenléti ív'!BJ21="-","FIGYELEM! Töltse ki a HATÁRTALANUL! értékelő óra időpontját a Jelenléti ív c. munkalapon!",IF(OR(AND('Jelenléti ív'!BJ22&lt;'Jelenléti ív'!X14,'Jelenléti ív'!BJ22&gt;='Jelenléti ív'!BV21),AND('Jelenléti ív'!BJ22&gt;'Jelenléti ív'!Y14,'Jelenléti ív'!BJ22&lt;='Jelenléti ív'!BW21)),"FIGYELEM! A HATÁRTALANUL! értékelő órát nem a hazaérkezést követő 15 nap valamelyikén tartották, az 5.1.2. pontban indokolja az eltérést!",IF(OR('Jelenléti ív'!BJ22&lt;'Jelenléti ív'!BV21,'Jelenléti ív'!BJ22&gt;'Jelenléti ív'!BW21),"FIGYELEM! Az értékelő óra időpontja nem esik a megvalósítási időszakba!","-")))</f>
        <v>-</v>
      </c>
    </row>
    <row r="10" spans="1:66" ht="14.1" customHeight="1" x14ac:dyDescent="0.2">
      <c r="D10" s="441" t="str">
        <f>'Jelenléti ív'!P14</f>
        <v>május</v>
      </c>
      <c r="E10" s="385"/>
      <c r="F10" s="385"/>
      <c r="G10" s="385"/>
      <c r="H10" s="385"/>
      <c r="I10" s="434" t="s">
        <v>829</v>
      </c>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Z10" s="421"/>
    </row>
    <row r="11" spans="1:66" ht="14.1" customHeight="1" x14ac:dyDescent="0.2">
      <c r="D11" s="441" t="str">
        <f>'Jelenléti ív'!P15</f>
        <v>20.</v>
      </c>
      <c r="E11" s="385"/>
      <c r="F11" s="385"/>
      <c r="G11" s="385"/>
      <c r="H11" s="385"/>
      <c r="I11" s="434" t="s">
        <v>72</v>
      </c>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Z11" s="421"/>
    </row>
    <row r="12" spans="1:66" ht="14.1" customHeight="1" x14ac:dyDescent="0.2">
      <c r="A12" s="458"/>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row>
    <row r="13" spans="1:66" ht="14.1" customHeight="1" x14ac:dyDescent="0.2">
      <c r="A13" s="405" t="s">
        <v>274</v>
      </c>
      <c r="B13" s="405"/>
      <c r="C13" s="405"/>
      <c r="D13" s="390" t="s">
        <v>255</v>
      </c>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W13" s="141"/>
      <c r="AX13" s="140"/>
      <c r="AY13" s="3"/>
    </row>
    <row r="14" spans="1:66" ht="27.95" customHeight="1" x14ac:dyDescent="0.15">
      <c r="D14" s="406" t="s">
        <v>277</v>
      </c>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350"/>
      <c r="AT14" s="343" t="s">
        <v>248</v>
      </c>
      <c r="AU14" s="350"/>
      <c r="AW14" s="141"/>
      <c r="AX14" s="140"/>
      <c r="AY14" s="3"/>
      <c r="AZ14" s="121"/>
    </row>
    <row r="15" spans="1:66" ht="56.1" customHeight="1" x14ac:dyDescent="0.2">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345"/>
      <c r="AT15" s="143"/>
      <c r="AU15" s="345"/>
      <c r="AV15" s="140">
        <f>LEN(D15)</f>
        <v>0</v>
      </c>
      <c r="AW15" s="140" t="s">
        <v>64</v>
      </c>
      <c r="AX15" s="141">
        <v>350</v>
      </c>
      <c r="AY15" s="140" t="s">
        <v>63</v>
      </c>
      <c r="AZ15" s="3" t="str">
        <f>IF(AV15&gt;AX15,"FIGYELEM! Tartsa be a megjelölt karakterszámot!","-")</f>
        <v>-</v>
      </c>
      <c r="BL15" s="138" t="s">
        <v>809</v>
      </c>
      <c r="BM15" s="138">
        <v>1</v>
      </c>
      <c r="BN15" s="138" t="s">
        <v>806</v>
      </c>
    </row>
    <row r="16" spans="1:66" s="144" customFormat="1" ht="14.1" customHeight="1" x14ac:dyDescent="0.2">
      <c r="A16" s="341"/>
      <c r="B16" s="341"/>
      <c r="C16" s="341"/>
      <c r="D16" s="341"/>
      <c r="E16" s="341"/>
      <c r="F16" s="345"/>
      <c r="G16" s="3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0"/>
      <c r="AX16" s="40"/>
      <c r="AZ16" s="121"/>
    </row>
    <row r="17" spans="1:143" ht="14.1" customHeight="1" x14ac:dyDescent="0.2">
      <c r="A17" s="405" t="s">
        <v>275</v>
      </c>
      <c r="B17" s="405"/>
      <c r="C17" s="405"/>
      <c r="D17" s="412" t="s">
        <v>830</v>
      </c>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row>
    <row r="18" spans="1:143" ht="27.95" customHeight="1" x14ac:dyDescent="0.2">
      <c r="D18" s="357" t="s">
        <v>851</v>
      </c>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row>
    <row r="19" spans="1:143" ht="14.1" customHeight="1" x14ac:dyDescent="0.2">
      <c r="D19" s="457">
        <v>1</v>
      </c>
      <c r="E19" s="457"/>
      <c r="F19" s="457"/>
      <c r="G19" s="457"/>
      <c r="H19" s="457"/>
      <c r="I19" s="434" t="s">
        <v>71</v>
      </c>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c r="AZ19" s="422" t="str">
        <f>IF(D19=0,"FIGYELEM! Töltse ki a HATÁRTALANUL! értékelő óra időtartamát az 5.1.3. pontban!",(IF(AND(D19&gt;0,D19&lt;1),"FIGYELEM! Az értékelő órát kevesebb, mint 1 óra időtartamban tartották meg, az 5.1.4. pontban indokolja az eltérést!","-")))</f>
        <v>-</v>
      </c>
      <c r="BL19" s="140">
        <v>1</v>
      </c>
      <c r="BM19" s="140">
        <v>2</v>
      </c>
      <c r="BN19" s="140">
        <v>3</v>
      </c>
      <c r="BO19" s="140">
        <v>4</v>
      </c>
      <c r="BP19" s="140">
        <v>5</v>
      </c>
      <c r="BQ19" s="140">
        <v>6</v>
      </c>
      <c r="BR19" s="140">
        <v>7</v>
      </c>
      <c r="BS19" s="140">
        <v>8</v>
      </c>
      <c r="BT19" s="140">
        <v>9</v>
      </c>
      <c r="BU19" s="140">
        <v>10</v>
      </c>
    </row>
    <row r="20" spans="1:143" ht="14.1" customHeight="1" x14ac:dyDescent="0.2">
      <c r="F20" s="345"/>
      <c r="G20" s="3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Z20" s="422"/>
    </row>
    <row r="21" spans="1:143" ht="14.1" customHeight="1" x14ac:dyDescent="0.2">
      <c r="A21" s="405" t="s">
        <v>276</v>
      </c>
      <c r="B21" s="405"/>
      <c r="C21" s="405"/>
      <c r="D21" s="390" t="s">
        <v>263</v>
      </c>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W21" s="141"/>
      <c r="AX21" s="140"/>
      <c r="AY21" s="3"/>
    </row>
    <row r="22" spans="1:143" ht="27.95" customHeight="1" x14ac:dyDescent="0.15">
      <c r="D22" s="406" t="s">
        <v>336</v>
      </c>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06"/>
      <c r="AP22" s="406"/>
      <c r="AQ22" s="406"/>
      <c r="AR22" s="406"/>
      <c r="AS22" s="350"/>
      <c r="AT22" s="343" t="s">
        <v>248</v>
      </c>
      <c r="AU22" s="350"/>
      <c r="AW22" s="141"/>
      <c r="AX22" s="140"/>
      <c r="AY22" s="3"/>
      <c r="AZ22" s="121"/>
    </row>
    <row r="23" spans="1:143" ht="56.1" customHeight="1" x14ac:dyDescent="0.2">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345"/>
      <c r="AT23" s="143"/>
      <c r="AU23" s="345"/>
      <c r="AV23" s="140">
        <f>LEN(D23)</f>
        <v>0</v>
      </c>
      <c r="AW23" s="140" t="s">
        <v>64</v>
      </c>
      <c r="AX23" s="141">
        <v>350</v>
      </c>
      <c r="AY23" s="140" t="s">
        <v>63</v>
      </c>
      <c r="AZ23" s="3" t="str">
        <f>IF(AV23&gt;AX23,"FIGYELEM! Tartsa be a megjelölt karakterszámot!","-")</f>
        <v>-</v>
      </c>
    </row>
    <row r="24" spans="1:143" s="144" customFormat="1" ht="14.1" customHeight="1" x14ac:dyDescent="0.2">
      <c r="A24" s="341"/>
      <c r="B24" s="341"/>
      <c r="C24" s="341"/>
      <c r="D24" s="341"/>
      <c r="E24" s="341"/>
      <c r="F24" s="345"/>
      <c r="G24" s="3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0"/>
      <c r="AX24" s="40"/>
      <c r="AZ24" s="121"/>
    </row>
    <row r="25" spans="1:143" ht="14.1" customHeight="1" x14ac:dyDescent="0.2">
      <c r="A25" s="405" t="s">
        <v>278</v>
      </c>
      <c r="B25" s="405"/>
      <c r="C25" s="405"/>
      <c r="D25" s="390" t="s">
        <v>279</v>
      </c>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W25" s="141"/>
      <c r="AX25" s="140"/>
      <c r="AY25" s="3"/>
      <c r="AZ25" s="140"/>
    </row>
    <row r="26" spans="1:143" ht="27.95" customHeight="1" x14ac:dyDescent="0.15">
      <c r="D26" s="357" t="s">
        <v>852</v>
      </c>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44"/>
      <c r="AT26" s="344" t="s">
        <v>456</v>
      </c>
      <c r="AU26" s="339"/>
      <c r="AW26" s="141"/>
      <c r="AX26" s="140"/>
      <c r="AY26" s="3"/>
      <c r="AZ26" s="140"/>
    </row>
    <row r="27" spans="1:143" ht="14.1" customHeight="1" x14ac:dyDescent="0.2">
      <c r="D27" s="385">
        <f>'Jelenléti ív'!P112</f>
        <v>41</v>
      </c>
      <c r="E27" s="385"/>
      <c r="F27" s="385"/>
      <c r="G27" s="385"/>
      <c r="H27" s="385"/>
      <c r="I27" s="434" t="s">
        <v>229</v>
      </c>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347"/>
      <c r="AT27" s="143"/>
      <c r="AU27" s="345"/>
      <c r="AW27" s="141"/>
      <c r="AX27" s="140"/>
      <c r="AY27" s="422"/>
      <c r="AZ27" s="421" t="str">
        <f>IF('Jelenléti ív'!N112=0,"FIGYELEM! Töltse ki a Jelenléti ív c. munkalapot!",IF('4.'!D26&gt;D27,"FIGYELEM! Az értékelő órán kevesebb diák vett részt, mint a tanulmányi kiránduláson, az 5.1.6. pontban indokolja az eltérést!","-"))</f>
        <v>-</v>
      </c>
      <c r="BL27" s="140">
        <v>1</v>
      </c>
      <c r="BM27" s="140">
        <v>2</v>
      </c>
      <c r="BN27" s="140">
        <v>3</v>
      </c>
      <c r="BO27" s="140">
        <v>4</v>
      </c>
      <c r="BP27" s="140">
        <v>5</v>
      </c>
      <c r="BQ27" s="140">
        <v>6</v>
      </c>
      <c r="BR27" s="140">
        <v>7</v>
      </c>
      <c r="BS27" s="140">
        <v>8</v>
      </c>
      <c r="BT27" s="140">
        <v>9</v>
      </c>
      <c r="BU27" s="140">
        <v>10</v>
      </c>
      <c r="BV27" s="140">
        <v>11</v>
      </c>
      <c r="BW27" s="140">
        <v>12</v>
      </c>
      <c r="BX27" s="140">
        <v>13</v>
      </c>
      <c r="BY27" s="140">
        <v>14</v>
      </c>
      <c r="BZ27" s="140">
        <v>15</v>
      </c>
      <c r="CA27" s="140">
        <v>16</v>
      </c>
      <c r="CB27" s="140">
        <v>17</v>
      </c>
      <c r="CC27" s="140">
        <v>18</v>
      </c>
      <c r="CD27" s="140">
        <v>19</v>
      </c>
      <c r="CE27" s="140">
        <v>20</v>
      </c>
      <c r="CF27" s="140">
        <v>21</v>
      </c>
      <c r="CG27" s="140">
        <v>22</v>
      </c>
      <c r="CH27" s="140">
        <v>23</v>
      </c>
      <c r="CI27" s="140">
        <v>24</v>
      </c>
      <c r="CJ27" s="140">
        <v>25</v>
      </c>
      <c r="CK27" s="140">
        <v>26</v>
      </c>
      <c r="CL27" s="140">
        <v>27</v>
      </c>
      <c r="CM27" s="140">
        <v>28</v>
      </c>
      <c r="CN27" s="140">
        <v>29</v>
      </c>
      <c r="CO27" s="140">
        <v>30</v>
      </c>
      <c r="CP27" s="140">
        <v>31</v>
      </c>
      <c r="CQ27" s="140">
        <v>32</v>
      </c>
      <c r="CR27" s="140">
        <v>33</v>
      </c>
      <c r="CS27" s="140">
        <v>34</v>
      </c>
      <c r="CT27" s="140">
        <v>35</v>
      </c>
      <c r="CU27" s="140">
        <v>36</v>
      </c>
      <c r="CV27" s="140">
        <v>37</v>
      </c>
      <c r="CW27" s="140">
        <v>38</v>
      </c>
      <c r="CX27" s="140">
        <v>39</v>
      </c>
      <c r="CY27" s="140">
        <v>40</v>
      </c>
      <c r="CZ27" s="140">
        <v>41</v>
      </c>
      <c r="DA27" s="140">
        <v>42</v>
      </c>
      <c r="DB27" s="140">
        <v>43</v>
      </c>
      <c r="DC27" s="140">
        <v>44</v>
      </c>
      <c r="DD27" s="140">
        <v>45</v>
      </c>
      <c r="DE27" s="140">
        <v>46</v>
      </c>
      <c r="DF27" s="140">
        <v>47</v>
      </c>
      <c r="DG27" s="140">
        <v>48</v>
      </c>
      <c r="DH27" s="140">
        <v>49</v>
      </c>
      <c r="DI27" s="140">
        <v>50</v>
      </c>
      <c r="DJ27" s="140">
        <v>51</v>
      </c>
      <c r="DK27" s="140">
        <v>52</v>
      </c>
      <c r="DL27" s="140">
        <v>53</v>
      </c>
      <c r="DM27" s="140">
        <v>54</v>
      </c>
      <c r="DN27" s="140">
        <v>55</v>
      </c>
      <c r="DO27" s="140">
        <v>56</v>
      </c>
      <c r="DP27" s="140">
        <v>57</v>
      </c>
      <c r="DQ27" s="140">
        <v>58</v>
      </c>
      <c r="DR27" s="140">
        <v>59</v>
      </c>
      <c r="DS27" s="140">
        <v>60</v>
      </c>
      <c r="DT27" s="140">
        <v>61</v>
      </c>
      <c r="DU27" s="140">
        <v>62</v>
      </c>
      <c r="DV27" s="140">
        <v>63</v>
      </c>
      <c r="DW27" s="140">
        <v>64</v>
      </c>
      <c r="DX27" s="140">
        <v>65</v>
      </c>
      <c r="DY27" s="140">
        <v>66</v>
      </c>
      <c r="DZ27" s="140">
        <v>67</v>
      </c>
      <c r="EA27" s="140">
        <v>68</v>
      </c>
      <c r="EB27" s="140">
        <v>69</v>
      </c>
      <c r="EC27" s="140">
        <v>70</v>
      </c>
      <c r="ED27" s="140">
        <v>71</v>
      </c>
      <c r="EE27" s="140">
        <v>72</v>
      </c>
      <c r="EF27" s="140">
        <v>73</v>
      </c>
      <c r="EG27" s="140">
        <v>74</v>
      </c>
      <c r="EH27" s="140">
        <v>75</v>
      </c>
      <c r="EI27" s="140">
        <v>76</v>
      </c>
      <c r="EJ27" s="140">
        <v>77</v>
      </c>
      <c r="EK27" s="140">
        <v>78</v>
      </c>
      <c r="EL27" s="140">
        <v>79</v>
      </c>
      <c r="EM27" s="140">
        <v>80</v>
      </c>
    </row>
    <row r="28" spans="1:143" ht="14.1" customHeight="1" x14ac:dyDescent="0.2">
      <c r="AS28" s="348"/>
      <c r="AW28" s="141"/>
      <c r="AX28" s="140"/>
      <c r="AY28" s="422"/>
      <c r="AZ28" s="421"/>
    </row>
    <row r="29" spans="1:143" ht="14.1" customHeight="1" x14ac:dyDescent="0.2">
      <c r="A29" s="405" t="s">
        <v>280</v>
      </c>
      <c r="B29" s="405"/>
      <c r="C29" s="405"/>
      <c r="D29" s="390" t="s">
        <v>241</v>
      </c>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W29" s="141"/>
      <c r="AX29" s="140"/>
      <c r="AY29" s="3"/>
      <c r="AZ29" s="421"/>
    </row>
    <row r="30" spans="1:143" ht="27.95" customHeight="1" x14ac:dyDescent="0.15">
      <c r="D30" s="406" t="s">
        <v>285</v>
      </c>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350"/>
      <c r="AT30" s="343" t="s">
        <v>248</v>
      </c>
      <c r="AU30" s="350"/>
      <c r="AW30" s="141"/>
      <c r="AX30" s="140"/>
      <c r="AY30" s="3"/>
      <c r="AZ30" s="121"/>
    </row>
    <row r="31" spans="1:143" ht="56.1" customHeight="1" x14ac:dyDescent="0.2">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345"/>
      <c r="AT31" s="143"/>
      <c r="AU31" s="345"/>
      <c r="AV31" s="140">
        <f>LEN(D31)</f>
        <v>0</v>
      </c>
      <c r="AW31" s="140" t="s">
        <v>64</v>
      </c>
      <c r="AX31" s="141">
        <v>350</v>
      </c>
      <c r="AY31" s="140" t="s">
        <v>63</v>
      </c>
      <c r="AZ31" s="3" t="str">
        <f>IF(AV31&gt;AX31,"FIGYELEM! Tartsa be a megjelölt karakterszámot!","-")</f>
        <v>-</v>
      </c>
    </row>
    <row r="32" spans="1:143" s="144" customFormat="1" ht="14.1" customHeight="1" x14ac:dyDescent="0.2">
      <c r="A32" s="341"/>
      <c r="B32" s="341"/>
      <c r="C32" s="341"/>
      <c r="D32" s="341"/>
      <c r="E32" s="341"/>
      <c r="F32" s="345"/>
      <c r="G32" s="3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0"/>
      <c r="AX32" s="40"/>
      <c r="AZ32" s="121"/>
    </row>
    <row r="33" spans="1:52" ht="14.1" customHeight="1" x14ac:dyDescent="0.2">
      <c r="A33" s="405" t="s">
        <v>281</v>
      </c>
      <c r="B33" s="405"/>
      <c r="C33" s="405"/>
      <c r="D33" s="390" t="s">
        <v>283</v>
      </c>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S33" s="145"/>
      <c r="AW33" s="141"/>
      <c r="AX33" s="140"/>
      <c r="AY33" s="3"/>
      <c r="AZ33" s="121"/>
    </row>
    <row r="34" spans="1:52" ht="27.95" customHeight="1" x14ac:dyDescent="0.15">
      <c r="D34" s="357" t="s">
        <v>852</v>
      </c>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44"/>
      <c r="AT34" s="344" t="s">
        <v>456</v>
      </c>
      <c r="AU34" s="339"/>
      <c r="AW34" s="141"/>
      <c r="AX34" s="140"/>
      <c r="AY34" s="3"/>
      <c r="AZ34" s="140"/>
    </row>
    <row r="35" spans="1:52" ht="14.1" customHeight="1" x14ac:dyDescent="0.2">
      <c r="D35" s="385">
        <f>'Jelenléti ív'!P24</f>
        <v>5</v>
      </c>
      <c r="E35" s="385"/>
      <c r="F35" s="385"/>
      <c r="G35" s="385"/>
      <c r="H35" s="385"/>
      <c r="I35" s="434" t="s">
        <v>238</v>
      </c>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347"/>
      <c r="AT35" s="143"/>
      <c r="AU35" s="345"/>
      <c r="AW35" s="141"/>
      <c r="AX35" s="140"/>
      <c r="AY35" s="422"/>
      <c r="AZ35" s="421" t="str">
        <f>IF('Jelenléti ív'!N24=0,"FIGYELEM! Töltse ki a Jelenléti ív c. munkalapot!",IF('4.'!D30&gt;D35,"FIGYELEM! Az értékelő órán kevesebb kísérőtanár vett részt, mint a tanulmányi kiránduláson, az 5.1.8. pontban indokolja az eltérést!","-"))</f>
        <v>-</v>
      </c>
    </row>
    <row r="36" spans="1:52" ht="14.1" customHeight="1" x14ac:dyDescent="0.2">
      <c r="AS36" s="348"/>
      <c r="AW36" s="141"/>
      <c r="AX36" s="140"/>
      <c r="AY36" s="422"/>
      <c r="AZ36" s="421"/>
    </row>
    <row r="37" spans="1:52" ht="14.1" customHeight="1" x14ac:dyDescent="0.2">
      <c r="A37" s="405" t="s">
        <v>282</v>
      </c>
      <c r="B37" s="405"/>
      <c r="C37" s="405"/>
      <c r="D37" s="390" t="s">
        <v>242</v>
      </c>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W37" s="141"/>
      <c r="AX37" s="140"/>
      <c r="AY37" s="3"/>
      <c r="AZ37" s="421"/>
    </row>
    <row r="38" spans="1:52" ht="27.95" customHeight="1" x14ac:dyDescent="0.15">
      <c r="D38" s="406" t="s">
        <v>284</v>
      </c>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06"/>
      <c r="AP38" s="406"/>
      <c r="AQ38" s="406"/>
      <c r="AR38" s="406"/>
      <c r="AS38" s="350"/>
      <c r="AT38" s="343" t="s">
        <v>248</v>
      </c>
      <c r="AU38" s="350"/>
      <c r="AW38" s="141"/>
      <c r="AX38" s="140"/>
      <c r="AY38" s="3"/>
      <c r="AZ38" s="140"/>
    </row>
    <row r="39" spans="1:52" ht="56.1" customHeight="1" x14ac:dyDescent="0.2">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345"/>
      <c r="AT39" s="143"/>
      <c r="AU39" s="345"/>
      <c r="AV39" s="140">
        <f>LEN(D39)</f>
        <v>0</v>
      </c>
      <c r="AW39" s="140" t="s">
        <v>64</v>
      </c>
      <c r="AX39" s="141">
        <v>350</v>
      </c>
      <c r="AY39" s="140" t="s">
        <v>63</v>
      </c>
      <c r="AZ39" s="3" t="str">
        <f>IF(AV39&gt;AX39,"FIGYELEM! Tartsa be a megjelölt karakterszámot!","-")</f>
        <v>-</v>
      </c>
    </row>
    <row r="40" spans="1:52" s="144" customFormat="1" ht="14.1" customHeight="1" x14ac:dyDescent="0.2">
      <c r="A40" s="341"/>
      <c r="B40" s="341"/>
      <c r="C40" s="341"/>
      <c r="D40" s="341"/>
      <c r="E40" s="341"/>
      <c r="F40" s="345"/>
      <c r="G40" s="3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0"/>
      <c r="AX40" s="40"/>
      <c r="AZ40" s="40"/>
    </row>
    <row r="41" spans="1:52" ht="14.1" customHeight="1" x14ac:dyDescent="0.2">
      <c r="A41" s="405" t="s">
        <v>289</v>
      </c>
      <c r="B41" s="405"/>
      <c r="C41" s="405"/>
      <c r="D41" s="390" t="s">
        <v>292</v>
      </c>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W41" s="141"/>
      <c r="AX41" s="140"/>
      <c r="AY41" s="3"/>
      <c r="AZ41" s="140"/>
    </row>
    <row r="42" spans="1:52" ht="14.1" customHeight="1" x14ac:dyDescent="0.2">
      <c r="D42" s="406" t="s">
        <v>293</v>
      </c>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06"/>
      <c r="AP42" s="406"/>
      <c r="AQ42" s="406"/>
      <c r="AR42" s="406"/>
      <c r="AS42" s="350"/>
      <c r="AT42" s="350"/>
      <c r="AU42" s="350"/>
      <c r="AW42" s="141"/>
      <c r="AX42" s="140"/>
      <c r="AY42" s="3"/>
      <c r="AZ42" s="140"/>
    </row>
    <row r="43" spans="1:52" ht="111.95" customHeight="1" x14ac:dyDescent="0.2">
      <c r="D43" s="404" t="s">
        <v>1108</v>
      </c>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4"/>
      <c r="AR43" s="404"/>
      <c r="AS43" s="345"/>
      <c r="AT43" s="345"/>
      <c r="AU43" s="345"/>
      <c r="AV43" s="140">
        <f>LEN(D43)</f>
        <v>225</v>
      </c>
      <c r="AW43" s="140" t="s">
        <v>64</v>
      </c>
      <c r="AX43" s="141">
        <v>700</v>
      </c>
      <c r="AY43" s="140" t="s">
        <v>63</v>
      </c>
      <c r="AZ43" s="3" t="str">
        <f>IF(AV43&gt;AX43,"FIGYELEM! Tartsa be a megjelölt karakterszámot!","-")</f>
        <v>-</v>
      </c>
    </row>
    <row r="44" spans="1:52" s="144" customFormat="1" ht="14.1" customHeight="1" x14ac:dyDescent="0.2">
      <c r="A44" s="42"/>
      <c r="B44" s="42"/>
      <c r="C44" s="42"/>
      <c r="D44" s="42"/>
      <c r="E44" s="42"/>
      <c r="F44" s="45"/>
      <c r="G44" s="45"/>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X44" s="40"/>
      <c r="AZ44" s="40"/>
    </row>
    <row r="45" spans="1:52" ht="14.1" customHeight="1" x14ac:dyDescent="0.2">
      <c r="A45" s="405" t="s">
        <v>290</v>
      </c>
      <c r="B45" s="405"/>
      <c r="C45" s="405"/>
      <c r="D45" s="390" t="s">
        <v>313</v>
      </c>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390"/>
      <c r="AO45" s="390"/>
      <c r="AP45" s="390"/>
      <c r="AQ45" s="390"/>
      <c r="AW45" s="141"/>
      <c r="AX45" s="140"/>
      <c r="AY45" s="3"/>
      <c r="AZ45" s="140"/>
    </row>
    <row r="46" spans="1:52" ht="27.95" customHeight="1" x14ac:dyDescent="0.2">
      <c r="D46" s="406" t="s">
        <v>47</v>
      </c>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W46" s="141"/>
      <c r="AX46" s="140"/>
      <c r="AY46" s="3"/>
      <c r="AZ46" s="140"/>
    </row>
    <row r="47" spans="1:52" ht="69.95" customHeight="1" x14ac:dyDescent="0.2">
      <c r="D47" s="530" t="s">
        <v>1109</v>
      </c>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0"/>
      <c r="AR47" s="530"/>
      <c r="AV47" s="140">
        <f>LEN(D47)</f>
        <v>38</v>
      </c>
      <c r="AW47" s="140" t="s">
        <v>64</v>
      </c>
      <c r="AX47" s="141">
        <v>500</v>
      </c>
      <c r="AY47" s="140" t="s">
        <v>63</v>
      </c>
      <c r="AZ47" s="3" t="str">
        <f>IF(AV47&gt;AX47,"FIGYELEM! Tartsa be a megjelölt karakterszámot!","-")</f>
        <v>-</v>
      </c>
    </row>
    <row r="48" spans="1:52" s="144" customFormat="1" ht="14.1" customHeight="1" x14ac:dyDescent="0.2">
      <c r="A48" s="458"/>
      <c r="B48" s="45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X48" s="40"/>
      <c r="AZ48" s="40"/>
    </row>
    <row r="49" spans="1:52" s="144" customFormat="1" ht="14.1" customHeight="1" x14ac:dyDescent="0.15">
      <c r="A49" s="405" t="s">
        <v>291</v>
      </c>
      <c r="B49" s="405"/>
      <c r="C49" s="405"/>
      <c r="D49" s="390" t="s">
        <v>137</v>
      </c>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T49" s="208"/>
      <c r="AX49" s="40"/>
      <c r="AZ49" s="40"/>
    </row>
    <row r="50" spans="1:52" s="144" customFormat="1" ht="56.1" customHeight="1" x14ac:dyDescent="0.15">
      <c r="A50" s="341"/>
      <c r="B50" s="341"/>
      <c r="C50" s="341"/>
      <c r="D50" s="406" t="s">
        <v>873</v>
      </c>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T50" s="208"/>
      <c r="AU50" s="208"/>
      <c r="AX50" s="40"/>
      <c r="AZ50" s="40"/>
    </row>
    <row r="51" spans="1:52" s="144" customFormat="1" ht="14.1" customHeight="1" x14ac:dyDescent="0.15">
      <c r="A51" s="341"/>
      <c r="B51" s="341"/>
      <c r="C51" s="341"/>
      <c r="D51" s="407" t="s">
        <v>132</v>
      </c>
      <c r="E51" s="407"/>
      <c r="F51" s="407"/>
      <c r="G51" s="407"/>
      <c r="H51" s="407"/>
      <c r="I51" s="407"/>
      <c r="J51" s="407"/>
      <c r="K51" s="407"/>
      <c r="L51" s="410" t="s">
        <v>134</v>
      </c>
      <c r="M51" s="376"/>
      <c r="N51" s="376"/>
      <c r="O51" s="376"/>
      <c r="P51" s="376"/>
      <c r="Q51" s="110"/>
      <c r="R51" s="407" t="s">
        <v>133</v>
      </c>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146" t="s">
        <v>815</v>
      </c>
      <c r="AT51" s="219"/>
      <c r="AU51" s="219"/>
      <c r="AX51" s="40"/>
      <c r="AZ51" s="40"/>
    </row>
    <row r="52" spans="1:52" s="144" customFormat="1" ht="14.1" customHeight="1" x14ac:dyDescent="0.2">
      <c r="A52" s="42"/>
      <c r="B52" s="42"/>
      <c r="C52" s="42"/>
      <c r="D52" s="408" t="str">
        <f>CONCATENATE('2.'!$D$8,'2.'!$I$8,'2.'!$J$8,"-")</f>
        <v>HAT-14-01-0380-</v>
      </c>
      <c r="E52" s="408"/>
      <c r="F52" s="408"/>
      <c r="G52" s="408"/>
      <c r="H52" s="408"/>
      <c r="I52" s="408"/>
      <c r="J52" s="408"/>
      <c r="K52" s="408"/>
      <c r="L52" s="428" t="s">
        <v>1110</v>
      </c>
      <c r="M52" s="429"/>
      <c r="N52" s="429"/>
      <c r="O52" s="429"/>
      <c r="P52" s="429"/>
      <c r="Q52" s="109" t="s">
        <v>129</v>
      </c>
      <c r="R52" s="430" t="s">
        <v>1113</v>
      </c>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351">
        <f>IF(L52&gt;0,1,0)</f>
        <v>1</v>
      </c>
      <c r="AT52" s="347"/>
      <c r="AU52" s="348"/>
      <c r="AX52" s="40"/>
      <c r="AZ52" s="40"/>
    </row>
    <row r="53" spans="1:52" s="144" customFormat="1" ht="14.1" customHeight="1" x14ac:dyDescent="0.2">
      <c r="A53" s="42"/>
      <c r="B53" s="42"/>
      <c r="C53" s="42"/>
      <c r="D53" s="408" t="str">
        <f>CONCATENATE('2.'!$D$8,'2.'!$I$8,'2.'!$J$8,"-")</f>
        <v>HAT-14-01-0380-</v>
      </c>
      <c r="E53" s="408"/>
      <c r="F53" s="408"/>
      <c r="G53" s="408"/>
      <c r="H53" s="408"/>
      <c r="I53" s="408"/>
      <c r="J53" s="408"/>
      <c r="K53" s="408"/>
      <c r="L53" s="428" t="s">
        <v>1111</v>
      </c>
      <c r="M53" s="429"/>
      <c r="N53" s="429"/>
      <c r="O53" s="429"/>
      <c r="P53" s="429"/>
      <c r="Q53" s="109" t="s">
        <v>129</v>
      </c>
      <c r="R53" s="430" t="s">
        <v>1113</v>
      </c>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351">
        <f>IF(L53&gt;0,1,0)</f>
        <v>1</v>
      </c>
      <c r="AT53" s="347"/>
      <c r="AU53" s="348"/>
      <c r="AX53" s="40"/>
      <c r="AZ53" s="40"/>
    </row>
    <row r="54" spans="1:52" s="144" customFormat="1" ht="14.1" customHeight="1" x14ac:dyDescent="0.2">
      <c r="A54" s="42"/>
      <c r="B54" s="42"/>
      <c r="C54" s="42"/>
      <c r="D54" s="408" t="str">
        <f>CONCATENATE('2.'!$D$8,'2.'!$I$8,'2.'!$J$8,"-")</f>
        <v>HAT-14-01-0380-</v>
      </c>
      <c r="E54" s="408"/>
      <c r="F54" s="408"/>
      <c r="G54" s="408"/>
      <c r="H54" s="408"/>
      <c r="I54" s="408"/>
      <c r="J54" s="408"/>
      <c r="K54" s="408"/>
      <c r="L54" s="428" t="s">
        <v>1112</v>
      </c>
      <c r="M54" s="429"/>
      <c r="N54" s="429"/>
      <c r="O54" s="429"/>
      <c r="P54" s="429"/>
      <c r="Q54" s="109" t="s">
        <v>129</v>
      </c>
      <c r="R54" s="430" t="s">
        <v>1113</v>
      </c>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0"/>
      <c r="AQ54" s="430"/>
      <c r="AR54" s="430"/>
      <c r="AS54" s="351">
        <f>IF(L54&gt;0,1,0)</f>
        <v>1</v>
      </c>
      <c r="AT54" s="347"/>
      <c r="AU54" s="348"/>
      <c r="AX54" s="40"/>
      <c r="AZ54" s="40"/>
    </row>
    <row r="55" spans="1:52" s="144" customFormat="1" ht="14.1" customHeight="1" x14ac:dyDescent="0.2">
      <c r="A55" s="458"/>
      <c r="B55" s="45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340">
        <f>SUM(AS52:AS54)</f>
        <v>3</v>
      </c>
      <c r="AT55" s="340"/>
      <c r="AU55" s="340"/>
      <c r="AX55" s="40"/>
      <c r="AZ55" s="40"/>
    </row>
    <row r="56" spans="1:52" s="144" customFormat="1" ht="14.1" customHeight="1" x14ac:dyDescent="0.2">
      <c r="A56" s="405" t="s">
        <v>300</v>
      </c>
      <c r="B56" s="405"/>
      <c r="C56" s="405"/>
      <c r="D56" s="390" t="s">
        <v>138</v>
      </c>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c r="AM56" s="390"/>
      <c r="AN56" s="390"/>
      <c r="AO56" s="390"/>
      <c r="AP56" s="390"/>
      <c r="AQ56" s="390"/>
      <c r="AR56" s="390"/>
      <c r="AX56" s="40"/>
      <c r="AZ56" s="40"/>
    </row>
    <row r="57" spans="1:52" s="144" customFormat="1" ht="56.1" customHeight="1" x14ac:dyDescent="0.2">
      <c r="A57" s="341"/>
      <c r="B57" s="341"/>
      <c r="C57" s="341"/>
      <c r="D57" s="406" t="s">
        <v>874</v>
      </c>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X57" s="40"/>
      <c r="AZ57" s="40"/>
    </row>
    <row r="58" spans="1:52" s="144" customFormat="1" ht="14.1" customHeight="1" x14ac:dyDescent="0.2">
      <c r="A58" s="341"/>
      <c r="B58" s="341"/>
      <c r="C58" s="341"/>
      <c r="D58" s="407" t="s">
        <v>132</v>
      </c>
      <c r="E58" s="407"/>
      <c r="F58" s="407"/>
      <c r="G58" s="407"/>
      <c r="H58" s="407"/>
      <c r="I58" s="407"/>
      <c r="J58" s="407"/>
      <c r="K58" s="407"/>
      <c r="L58" s="410"/>
      <c r="M58" s="376"/>
      <c r="N58" s="376"/>
      <c r="O58" s="376"/>
      <c r="P58" s="376"/>
      <c r="Q58" s="112"/>
      <c r="R58" s="407" t="s">
        <v>136</v>
      </c>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146" t="s">
        <v>815</v>
      </c>
      <c r="AT58" s="146" t="s">
        <v>248</v>
      </c>
      <c r="AX58" s="40"/>
      <c r="AZ58" s="40"/>
    </row>
    <row r="59" spans="1:52" s="144" customFormat="1" ht="14.1" customHeight="1" x14ac:dyDescent="0.2">
      <c r="A59" s="341"/>
      <c r="B59" s="341"/>
      <c r="C59" s="341"/>
      <c r="D59" s="408" t="str">
        <f>CONCATENATE('2.'!$D$8,'2.'!$I$8,'2.'!$J$8,"-")</f>
        <v>HAT-14-01-0380-</v>
      </c>
      <c r="E59" s="408"/>
      <c r="F59" s="408"/>
      <c r="G59" s="408"/>
      <c r="H59" s="408"/>
      <c r="I59" s="408"/>
      <c r="J59" s="408"/>
      <c r="K59" s="408"/>
      <c r="L59" s="419" t="s">
        <v>139</v>
      </c>
      <c r="M59" s="420"/>
      <c r="N59" s="420"/>
      <c r="O59" s="420"/>
      <c r="P59" s="433"/>
      <c r="Q59" s="109" t="s">
        <v>129</v>
      </c>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430"/>
      <c r="AR59" s="430"/>
      <c r="AS59" s="147">
        <f>IF(R59&gt;0,1,0)</f>
        <v>0</v>
      </c>
      <c r="AT59" s="143"/>
      <c r="AX59" s="40"/>
      <c r="AZ59" s="40"/>
    </row>
    <row r="60" spans="1:52" s="144" customFormat="1" ht="14.1" customHeight="1" x14ac:dyDescent="0.2">
      <c r="A60" s="341"/>
      <c r="B60" s="341"/>
      <c r="C60" s="341"/>
      <c r="D60" s="408" t="str">
        <f>CONCATENATE('2.'!$D$8,'2.'!$I$8,'2.'!$J$8,"-")</f>
        <v>HAT-14-01-0380-</v>
      </c>
      <c r="E60" s="408"/>
      <c r="F60" s="408"/>
      <c r="G60" s="408"/>
      <c r="H60" s="408"/>
      <c r="I60" s="408"/>
      <c r="J60" s="408"/>
      <c r="K60" s="408"/>
      <c r="L60" s="419" t="s">
        <v>139</v>
      </c>
      <c r="M60" s="420"/>
      <c r="N60" s="420"/>
      <c r="O60" s="420"/>
      <c r="P60" s="433"/>
      <c r="Q60" s="109" t="s">
        <v>129</v>
      </c>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147">
        <f>IF(R60&gt;0,1,0)</f>
        <v>0</v>
      </c>
      <c r="AT60" s="143"/>
      <c r="AX60" s="40"/>
      <c r="AZ60" s="40"/>
    </row>
    <row r="61" spans="1:52" s="144" customFormat="1" ht="14.1" customHeight="1" x14ac:dyDescent="0.2">
      <c r="A61" s="341"/>
      <c r="B61" s="341"/>
      <c r="C61" s="341"/>
      <c r="D61" s="408" t="str">
        <f>CONCATENATE('2.'!$D$8,'2.'!$I$8,'2.'!$J$8,"-")</f>
        <v>HAT-14-01-0380-</v>
      </c>
      <c r="E61" s="408"/>
      <c r="F61" s="408"/>
      <c r="G61" s="408"/>
      <c r="H61" s="408"/>
      <c r="I61" s="408"/>
      <c r="J61" s="408"/>
      <c r="K61" s="408"/>
      <c r="L61" s="419" t="s">
        <v>139</v>
      </c>
      <c r="M61" s="420"/>
      <c r="N61" s="420"/>
      <c r="O61" s="420"/>
      <c r="P61" s="433"/>
      <c r="Q61" s="109" t="s">
        <v>129</v>
      </c>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147">
        <f>IF(R61&gt;0,1,0)</f>
        <v>0</v>
      </c>
      <c r="AT61" s="143"/>
      <c r="AX61" s="40"/>
      <c r="AZ61" s="40"/>
    </row>
    <row r="62" spans="1:52" s="144" customFormat="1" ht="20.100000000000001" customHeight="1" x14ac:dyDescent="0.2">
      <c r="A62" s="458"/>
      <c r="B62" s="458"/>
      <c r="C62" s="458"/>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c r="AH62" s="458"/>
      <c r="AI62" s="458"/>
      <c r="AJ62" s="458"/>
      <c r="AK62" s="458"/>
      <c r="AL62" s="458"/>
      <c r="AM62" s="458"/>
      <c r="AN62" s="458"/>
      <c r="AO62" s="458"/>
      <c r="AP62" s="458"/>
      <c r="AQ62" s="458"/>
      <c r="AR62" s="458"/>
      <c r="AS62" s="340">
        <f>SUM(AS59:AS61)</f>
        <v>0</v>
      </c>
      <c r="AT62" s="340">
        <f>SUM(AT59:AT61)</f>
        <v>0</v>
      </c>
      <c r="AX62" s="40"/>
      <c r="AZ62" s="40"/>
    </row>
    <row r="63" spans="1:52" ht="18" customHeight="1" x14ac:dyDescent="0.2">
      <c r="A63" s="403" t="s">
        <v>314</v>
      </c>
      <c r="B63" s="403"/>
      <c r="C63" s="403"/>
      <c r="D63" s="414" t="s">
        <v>733</v>
      </c>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row>
    <row r="64" spans="1:52" ht="36" customHeight="1" x14ac:dyDescent="0.2">
      <c r="D64" s="445" t="s">
        <v>886</v>
      </c>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row>
    <row r="65" spans="1:108" ht="14.1" customHeight="1" x14ac:dyDescent="0.2">
      <c r="A65" s="458"/>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row>
    <row r="66" spans="1:108" s="141" customFormat="1" ht="14.1" customHeight="1" x14ac:dyDescent="0.2">
      <c r="A66" s="405" t="s">
        <v>315</v>
      </c>
      <c r="B66" s="405"/>
      <c r="C66" s="405"/>
      <c r="D66" s="390" t="s">
        <v>337</v>
      </c>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Z66" s="3"/>
    </row>
    <row r="67" spans="1:108" s="141" customFormat="1" ht="27.95" customHeight="1" x14ac:dyDescent="0.15">
      <c r="A67" s="341"/>
      <c r="B67" s="341"/>
      <c r="C67" s="341"/>
      <c r="D67" s="406" t="s">
        <v>338</v>
      </c>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344" t="s">
        <v>815</v>
      </c>
      <c r="AT67" s="343" t="s">
        <v>248</v>
      </c>
      <c r="AU67" s="344" t="s">
        <v>814</v>
      </c>
      <c r="AZ67" s="3"/>
    </row>
    <row r="68" spans="1:108" ht="14.1" customHeight="1" x14ac:dyDescent="0.2">
      <c r="D68" s="404" t="s">
        <v>146</v>
      </c>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150" t="str">
        <f>IF(D68=BM68,"1","0")</f>
        <v>1</v>
      </c>
      <c r="AT68" s="151"/>
      <c r="AU68" s="264" t="str">
        <f>IF(AT68=BL69,0,IF(AT68=BM69,5,IF(AT68=BN69,0,"-")))</f>
        <v>-</v>
      </c>
      <c r="AZ68" s="422" t="str">
        <f>IF(D68=0,"FIGYELEM! Töltse ki az 5.2.1. pontban a témanap megvalósításáról szóló mezőt!",IF(D68=BM68,"FIGYELEM! Az 5.2. pont további alpontjaiban (5.2.2. - 5.2.11.) pontban mutassa be a fakultatívan megvalósított tevékenységet, adja meg a kért adatokat!",IF(D68=BL68,"FIGYELEM! Az 5.2. pont további alpontjait (5.2.2 - 5.2.11.) nem kell kitöltenie, folytassa a kitöltést a következő munkalapon!","-")))</f>
        <v>FIGYELEM! Az 5.2. pont további alpontjaiban (5.2.2. - 5.2.11.) pontban mutassa be a fakultatívan megvalósított tevékenységet, adja meg a kért adatokat!</v>
      </c>
      <c r="BL68" s="140" t="s">
        <v>145</v>
      </c>
      <c r="BM68" s="140" t="s">
        <v>146</v>
      </c>
    </row>
    <row r="69" spans="1:108" s="141" customFormat="1" ht="14.1" customHeight="1" x14ac:dyDescent="0.2">
      <c r="A69" s="458"/>
      <c r="B69" s="458"/>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458"/>
      <c r="AC69" s="458"/>
      <c r="AD69" s="458"/>
      <c r="AE69" s="458"/>
      <c r="AF69" s="458"/>
      <c r="AG69" s="458"/>
      <c r="AH69" s="458"/>
      <c r="AI69" s="458"/>
      <c r="AJ69" s="458"/>
      <c r="AK69" s="458"/>
      <c r="AL69" s="458"/>
      <c r="AM69" s="458"/>
      <c r="AN69" s="458"/>
      <c r="AO69" s="458"/>
      <c r="AP69" s="458"/>
      <c r="AQ69" s="458"/>
      <c r="AR69" s="458"/>
      <c r="AZ69" s="422"/>
      <c r="BL69" s="140" t="s">
        <v>809</v>
      </c>
      <c r="BM69" s="140">
        <v>1</v>
      </c>
      <c r="BN69" s="140" t="s">
        <v>806</v>
      </c>
    </row>
    <row r="70" spans="1:108" s="141" customFormat="1" ht="14.1" customHeight="1" x14ac:dyDescent="0.2">
      <c r="A70" s="405" t="s">
        <v>316</v>
      </c>
      <c r="B70" s="405"/>
      <c r="C70" s="405"/>
      <c r="D70" s="412" t="s">
        <v>298</v>
      </c>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Z70" s="422"/>
      <c r="BL70" s="140"/>
      <c r="BM70" s="140"/>
      <c r="BN70" s="140"/>
    </row>
    <row r="71" spans="1:108" s="141" customFormat="1" ht="56.1" customHeight="1" x14ac:dyDescent="0.2">
      <c r="A71" s="341"/>
      <c r="B71" s="341"/>
      <c r="C71" s="341"/>
      <c r="D71" s="357" t="s">
        <v>853</v>
      </c>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c r="AO71" s="357"/>
      <c r="AP71" s="357"/>
      <c r="AQ71" s="357"/>
      <c r="AR71" s="357"/>
      <c r="AZ71" s="346"/>
      <c r="BL71" s="140"/>
      <c r="BM71" s="140"/>
      <c r="BN71" s="140"/>
    </row>
    <row r="72" spans="1:108" s="141" customFormat="1" ht="14.1" customHeight="1" x14ac:dyDescent="0.2">
      <c r="A72" s="341"/>
      <c r="B72" s="341"/>
      <c r="C72" s="341"/>
      <c r="D72" s="386" t="s">
        <v>880</v>
      </c>
      <c r="E72" s="386"/>
      <c r="F72" s="386"/>
      <c r="G72" s="386"/>
      <c r="H72" s="386"/>
      <c r="I72" s="434" t="s">
        <v>827</v>
      </c>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159"/>
      <c r="AZ72" s="421" t="str">
        <f>IF(AND(D68=BK68,'Jelenléti ív'!BR21="-"),"-",IF(AND(D68=BL68,'Jelenléti ív'!BR21="-"),"-",IF(AND(D68=BM68,'Jelenléti ív'!BR21="-"),"FIGYELEM! Töltse ki a témanap időpontját az 5.2.2. pontban!",IF(OR('Jelenléti ív'!BR22&lt;'Jelenléti ív'!BV21,'Jelenléti ív'!BR22&gt;'Jelenléti ív'!BW21),"FIGYELEM! A témanap időpontja nem esik a megvalósítási időszakba!",IF(OR(AND('Jelenléti ív'!BR22&gt;='Jelenléti ív'!BV21,'Jelenléti ív'!BR22&lt;'Jelenléti ív'!X16),AND('Jelenléti ív'!BR22&lt;='Jelenléti ív'!BW21,'Jelenléti ív'!BR22&gt;'Jelenléti ív'!Y16)),"FIGYELEM! A témanapot nem a hazaérkezést követő 30 nap valamelyikén tartották, az 5.2.3. pontban indokolja az eltérést!","-")))))</f>
        <v>-</v>
      </c>
      <c r="BL72" s="140" t="s">
        <v>861</v>
      </c>
      <c r="BM72" s="140" t="s">
        <v>880</v>
      </c>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455" t="s">
        <v>175</v>
      </c>
      <c r="CR72" s="455"/>
      <c r="CS72" s="455"/>
      <c r="CT72" s="455"/>
      <c r="CU72" s="140" t="s">
        <v>779</v>
      </c>
      <c r="CV72" s="140" t="s">
        <v>780</v>
      </c>
      <c r="CW72" s="140" t="s">
        <v>781</v>
      </c>
      <c r="CX72" s="140" t="s">
        <v>782</v>
      </c>
      <c r="CY72" s="140" t="s">
        <v>783</v>
      </c>
      <c r="CZ72" s="140" t="s">
        <v>784</v>
      </c>
      <c r="DA72" s="140" t="s">
        <v>785</v>
      </c>
      <c r="DB72" s="140" t="s">
        <v>786</v>
      </c>
      <c r="DC72" s="140" t="s">
        <v>787</v>
      </c>
      <c r="DD72" s="140" t="s">
        <v>788</v>
      </c>
    </row>
    <row r="73" spans="1:108" s="141" customFormat="1" ht="14.1" customHeight="1" x14ac:dyDescent="0.2">
      <c r="A73" s="341"/>
      <c r="B73" s="341"/>
      <c r="C73" s="341"/>
      <c r="D73" s="531" t="s">
        <v>788</v>
      </c>
      <c r="E73" s="531"/>
      <c r="F73" s="531"/>
      <c r="G73" s="531"/>
      <c r="H73" s="531"/>
      <c r="I73" s="434" t="s">
        <v>829</v>
      </c>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Z73" s="421"/>
      <c r="BL73" s="140" t="s">
        <v>779</v>
      </c>
      <c r="BM73" s="140" t="s">
        <v>780</v>
      </c>
      <c r="BN73" s="140" t="s">
        <v>781</v>
      </c>
      <c r="BO73" s="140" t="s">
        <v>782</v>
      </c>
      <c r="BP73" s="140" t="s">
        <v>783</v>
      </c>
      <c r="BQ73" s="140" t="s">
        <v>784</v>
      </c>
      <c r="BR73" s="140" t="s">
        <v>785</v>
      </c>
      <c r="BS73" s="140" t="s">
        <v>786</v>
      </c>
      <c r="BT73" s="140" t="s">
        <v>787</v>
      </c>
      <c r="BU73" s="140" t="s">
        <v>788</v>
      </c>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13" t="str">
        <f>CONCATENATE(CR73,CS74,CT73,)</f>
        <v>2015.04.4.</v>
      </c>
      <c r="CR73" s="83" t="str">
        <f>D72</f>
        <v>2015.</v>
      </c>
      <c r="CS73" s="115" t="str">
        <f>D73</f>
        <v>június</v>
      </c>
      <c r="CT73" s="83" t="str">
        <f>D74</f>
        <v>4.</v>
      </c>
      <c r="CU73" s="140" t="s">
        <v>152</v>
      </c>
      <c r="CV73" s="140" t="s">
        <v>757</v>
      </c>
      <c r="CW73" s="140" t="s">
        <v>758</v>
      </c>
      <c r="CX73" s="140" t="s">
        <v>759</v>
      </c>
      <c r="CY73" s="140" t="s">
        <v>153</v>
      </c>
      <c r="CZ73" s="140" t="s">
        <v>154</v>
      </c>
      <c r="DA73" s="140" t="s">
        <v>155</v>
      </c>
      <c r="DB73" s="140" t="s">
        <v>156</v>
      </c>
      <c r="DC73" s="140" t="s">
        <v>157</v>
      </c>
      <c r="DD73" s="140" t="s">
        <v>158</v>
      </c>
    </row>
    <row r="74" spans="1:108" s="141" customFormat="1" ht="14.1" customHeight="1" x14ac:dyDescent="0.2">
      <c r="A74" s="341"/>
      <c r="B74" s="341"/>
      <c r="C74" s="341"/>
      <c r="D74" s="529" t="s">
        <v>751</v>
      </c>
      <c r="E74" s="529"/>
      <c r="F74" s="529"/>
      <c r="G74" s="529"/>
      <c r="H74" s="529"/>
      <c r="I74" s="434" t="s">
        <v>72</v>
      </c>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434"/>
      <c r="AL74" s="434"/>
      <c r="AM74" s="434"/>
      <c r="AN74" s="434"/>
      <c r="AO74" s="434"/>
      <c r="AP74" s="434"/>
      <c r="AQ74" s="434"/>
      <c r="AR74" s="434"/>
      <c r="AZ74" s="421"/>
      <c r="BL74" s="140" t="s">
        <v>748</v>
      </c>
      <c r="BM74" s="140" t="s">
        <v>749</v>
      </c>
      <c r="BN74" s="140" t="s">
        <v>750</v>
      </c>
      <c r="BO74" s="140" t="s">
        <v>751</v>
      </c>
      <c r="BP74" s="140" t="s">
        <v>752</v>
      </c>
      <c r="BQ74" s="140" t="s">
        <v>753</v>
      </c>
      <c r="BR74" s="140" t="s">
        <v>754</v>
      </c>
      <c r="BS74" s="140" t="s">
        <v>755</v>
      </c>
      <c r="BT74" s="140" t="s">
        <v>756</v>
      </c>
      <c r="BU74" s="140" t="s">
        <v>757</v>
      </c>
      <c r="BV74" s="140" t="s">
        <v>758</v>
      </c>
      <c r="BW74" s="140" t="s">
        <v>759</v>
      </c>
      <c r="BX74" s="140" t="s">
        <v>760</v>
      </c>
      <c r="BY74" s="140" t="s">
        <v>761</v>
      </c>
      <c r="BZ74" s="140" t="s">
        <v>762</v>
      </c>
      <c r="CA74" s="140" t="s">
        <v>763</v>
      </c>
      <c r="CB74" s="140" t="s">
        <v>764</v>
      </c>
      <c r="CC74" s="140" t="s">
        <v>765</v>
      </c>
      <c r="CD74" s="140" t="s">
        <v>766</v>
      </c>
      <c r="CE74" s="140" t="s">
        <v>767</v>
      </c>
      <c r="CF74" s="140" t="s">
        <v>768</v>
      </c>
      <c r="CG74" s="140" t="s">
        <v>769</v>
      </c>
      <c r="CH74" s="140" t="s">
        <v>770</v>
      </c>
      <c r="CI74" s="140" t="s">
        <v>771</v>
      </c>
      <c r="CJ74" s="140" t="s">
        <v>772</v>
      </c>
      <c r="CK74" s="140" t="s">
        <v>773</v>
      </c>
      <c r="CL74" s="140" t="s">
        <v>774</v>
      </c>
      <c r="CM74" s="140" t="s">
        <v>775</v>
      </c>
      <c r="CN74" s="140" t="s">
        <v>776</v>
      </c>
      <c r="CO74" s="140" t="s">
        <v>777</v>
      </c>
      <c r="CP74" s="140" t="s">
        <v>778</v>
      </c>
      <c r="CQ74" s="348"/>
      <c r="CR74" s="348"/>
      <c r="CS74" s="116" t="str">
        <f>HLOOKUP(CS73,CU72:DD73,2)</f>
        <v>04.</v>
      </c>
      <c r="CT74" s="348"/>
    </row>
    <row r="75" spans="1:108" s="141" customFormat="1" ht="14.1" customHeight="1" x14ac:dyDescent="0.2">
      <c r="A75" s="458"/>
      <c r="B75" s="458"/>
      <c r="C75" s="458"/>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8"/>
      <c r="AL75" s="458"/>
      <c r="AM75" s="458"/>
      <c r="AN75" s="458"/>
      <c r="AO75" s="458"/>
      <c r="AP75" s="458"/>
      <c r="AQ75" s="458"/>
      <c r="AR75" s="458"/>
      <c r="AZ75" s="121"/>
      <c r="BL75" s="140"/>
      <c r="BM75" s="140"/>
      <c r="BN75" s="140"/>
    </row>
    <row r="76" spans="1:108" ht="14.1" customHeight="1" x14ac:dyDescent="0.2">
      <c r="A76" s="405" t="s">
        <v>317</v>
      </c>
      <c r="B76" s="405"/>
      <c r="C76" s="405"/>
      <c r="D76" s="390" t="s">
        <v>255</v>
      </c>
      <c r="E76" s="390"/>
      <c r="F76" s="390"/>
      <c r="G76" s="390"/>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390"/>
      <c r="AN76" s="390"/>
      <c r="AO76" s="390"/>
      <c r="AP76" s="390"/>
      <c r="AQ76" s="390"/>
      <c r="AR76" s="390"/>
      <c r="AW76" s="141"/>
      <c r="AX76" s="140"/>
      <c r="AY76" s="3"/>
    </row>
    <row r="77" spans="1:108" ht="69.95" customHeight="1" x14ac:dyDescent="0.15">
      <c r="D77" s="406" t="s">
        <v>854</v>
      </c>
      <c r="E77" s="406"/>
      <c r="F77" s="406"/>
      <c r="G77" s="406"/>
      <c r="H77" s="406"/>
      <c r="I77" s="406"/>
      <c r="J77" s="406"/>
      <c r="K77" s="406"/>
      <c r="L77" s="406"/>
      <c r="M77" s="406"/>
      <c r="N77" s="406"/>
      <c r="O77" s="406"/>
      <c r="P77" s="406"/>
      <c r="Q77" s="406"/>
      <c r="R77" s="406"/>
      <c r="S77" s="406"/>
      <c r="T77" s="406"/>
      <c r="U77" s="406"/>
      <c r="V77" s="406"/>
      <c r="W77" s="406"/>
      <c r="X77" s="406"/>
      <c r="Y77" s="406"/>
      <c r="Z77" s="406"/>
      <c r="AA77" s="406"/>
      <c r="AB77" s="406"/>
      <c r="AC77" s="406"/>
      <c r="AD77" s="406"/>
      <c r="AE77" s="406"/>
      <c r="AF77" s="406"/>
      <c r="AG77" s="406"/>
      <c r="AH77" s="406"/>
      <c r="AI77" s="406"/>
      <c r="AJ77" s="406"/>
      <c r="AK77" s="406"/>
      <c r="AL77" s="406"/>
      <c r="AM77" s="406"/>
      <c r="AN77" s="406"/>
      <c r="AO77" s="406"/>
      <c r="AP77" s="406"/>
      <c r="AQ77" s="406"/>
      <c r="AR77" s="406"/>
      <c r="AS77" s="350"/>
      <c r="AT77" s="343" t="s">
        <v>248</v>
      </c>
      <c r="AU77" s="350"/>
      <c r="AW77" s="141"/>
      <c r="AX77" s="140"/>
      <c r="AY77" s="3"/>
      <c r="AZ77" s="121"/>
    </row>
    <row r="78" spans="1:108" ht="56.1" customHeight="1" x14ac:dyDescent="0.2">
      <c r="D78" s="404" t="s">
        <v>1114</v>
      </c>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345"/>
      <c r="AT78" s="143"/>
      <c r="AU78" s="345"/>
      <c r="AV78" s="140">
        <f>LEN(D78)</f>
        <v>158</v>
      </c>
      <c r="AW78" s="140" t="s">
        <v>64</v>
      </c>
      <c r="AX78" s="141">
        <v>350</v>
      </c>
      <c r="AY78" s="140" t="s">
        <v>63</v>
      </c>
      <c r="AZ78" s="3" t="str">
        <f>IF(AV78&gt;AX78,"FIGYELEM! Tartsa be a megjelölt karakterszámot!","-")</f>
        <v>-</v>
      </c>
    </row>
    <row r="79" spans="1:108" s="144" customFormat="1" ht="14.1" customHeight="1" x14ac:dyDescent="0.2">
      <c r="A79" s="341"/>
      <c r="B79" s="341"/>
      <c r="C79" s="341"/>
      <c r="D79" s="341"/>
      <c r="E79" s="341"/>
      <c r="F79" s="345"/>
      <c r="G79" s="3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0"/>
      <c r="AX79" s="40"/>
      <c r="AZ79" s="121"/>
    </row>
    <row r="80" spans="1:108" ht="14.1" customHeight="1" x14ac:dyDescent="0.2">
      <c r="A80" s="405" t="s">
        <v>318</v>
      </c>
      <c r="B80" s="405"/>
      <c r="C80" s="405"/>
      <c r="D80" s="412" t="s">
        <v>297</v>
      </c>
      <c r="E80" s="412"/>
      <c r="F80" s="412"/>
      <c r="G80" s="412"/>
      <c r="H80" s="412"/>
      <c r="I80" s="412"/>
      <c r="J80" s="412"/>
      <c r="K80" s="412"/>
      <c r="L80" s="412"/>
      <c r="M80" s="412"/>
      <c r="N80" s="412"/>
      <c r="O80" s="412"/>
      <c r="P80" s="412"/>
      <c r="Q80" s="412"/>
      <c r="R80" s="412"/>
      <c r="S80" s="412"/>
      <c r="T80" s="412"/>
      <c r="U80" s="412"/>
      <c r="V80" s="412"/>
      <c r="W80" s="412"/>
      <c r="X80" s="412"/>
      <c r="Y80" s="412"/>
      <c r="Z80" s="412"/>
      <c r="AA80" s="412"/>
      <c r="AB80" s="412"/>
      <c r="AC80" s="412"/>
      <c r="AD80" s="412"/>
      <c r="AE80" s="412"/>
      <c r="AF80" s="412"/>
      <c r="AG80" s="412"/>
      <c r="AH80" s="412"/>
      <c r="AI80" s="412"/>
      <c r="AJ80" s="412"/>
      <c r="AK80" s="412"/>
      <c r="AL80" s="412"/>
      <c r="AM80" s="412"/>
      <c r="AN80" s="412"/>
      <c r="AO80" s="412"/>
      <c r="AP80" s="412"/>
      <c r="AQ80" s="412"/>
      <c r="AR80" s="412"/>
      <c r="AS80" s="342"/>
      <c r="AT80" s="342"/>
      <c r="AU80" s="342"/>
    </row>
    <row r="81" spans="1:88" ht="42" customHeight="1" x14ac:dyDescent="0.2">
      <c r="D81" s="357" t="s">
        <v>855</v>
      </c>
      <c r="E81" s="357"/>
      <c r="F81" s="357"/>
      <c r="G81" s="357"/>
      <c r="H81" s="357"/>
      <c r="I81" s="357"/>
      <c r="J81" s="357"/>
      <c r="K81" s="357"/>
      <c r="L81" s="357"/>
      <c r="M81" s="357"/>
      <c r="N81" s="357"/>
      <c r="O81" s="357"/>
      <c r="P81" s="357"/>
      <c r="Q81" s="357"/>
      <c r="R81" s="357"/>
      <c r="S81" s="357"/>
      <c r="T81" s="357"/>
      <c r="U81" s="357"/>
      <c r="V81" s="357"/>
      <c r="W81" s="357"/>
      <c r="X81" s="357"/>
      <c r="Y81" s="357"/>
      <c r="Z81" s="357"/>
      <c r="AA81" s="357"/>
      <c r="AB81" s="357"/>
      <c r="AC81" s="357"/>
      <c r="AD81" s="357"/>
      <c r="AE81" s="357"/>
      <c r="AF81" s="357"/>
      <c r="AG81" s="357"/>
      <c r="AH81" s="357"/>
      <c r="AI81" s="357"/>
      <c r="AJ81" s="357"/>
      <c r="AK81" s="357"/>
      <c r="AL81" s="357"/>
      <c r="AM81" s="357"/>
      <c r="AN81" s="357"/>
      <c r="AO81" s="357"/>
      <c r="AP81" s="357"/>
      <c r="AQ81" s="357"/>
      <c r="AR81" s="357"/>
      <c r="AS81" s="338"/>
      <c r="AT81" s="338"/>
      <c r="AU81" s="338"/>
      <c r="AZ81" s="121"/>
    </row>
    <row r="82" spans="1:88" ht="14.1" customHeight="1" x14ac:dyDescent="0.2">
      <c r="A82" s="122"/>
      <c r="B82" s="122"/>
      <c r="C82" s="122"/>
      <c r="D82" s="457">
        <v>3</v>
      </c>
      <c r="E82" s="457"/>
      <c r="F82" s="457"/>
      <c r="G82" s="457"/>
      <c r="H82" s="457"/>
      <c r="I82" s="434" t="s">
        <v>71</v>
      </c>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345"/>
      <c r="AT82" s="345"/>
      <c r="AU82" s="345"/>
      <c r="AZ82" s="421" t="str">
        <f>IF(AND(D68=BM68,D82=0),"FIGYELEM! Töltse ki az 5.2.4. pontban a témanap időtartamát!",(IF(AND(D82&gt;0,D82&lt;3),"FIGYELEM! A témanapot kevesebb, mint 3 óra időtartamban tartották meg, az 5.2.5. pontban indokolja az eltérést!","-")))</f>
        <v>-</v>
      </c>
      <c r="BL82" s="140">
        <v>1</v>
      </c>
      <c r="BM82" s="140">
        <v>2</v>
      </c>
      <c r="BN82" s="140">
        <v>3</v>
      </c>
      <c r="BO82" s="140">
        <v>4</v>
      </c>
      <c r="BP82" s="140">
        <v>5</v>
      </c>
      <c r="BQ82" s="140">
        <v>6</v>
      </c>
      <c r="BR82" s="140">
        <v>7</v>
      </c>
      <c r="BS82" s="140">
        <v>8</v>
      </c>
      <c r="BT82" s="140">
        <v>9</v>
      </c>
      <c r="BU82" s="140">
        <v>10</v>
      </c>
      <c r="BV82" s="140">
        <v>11</v>
      </c>
      <c r="BW82" s="140">
        <v>12</v>
      </c>
      <c r="BX82" s="140">
        <v>13</v>
      </c>
      <c r="BY82" s="140">
        <v>14</v>
      </c>
      <c r="BZ82" s="140">
        <v>15</v>
      </c>
      <c r="CA82" s="140">
        <v>16</v>
      </c>
      <c r="CB82" s="140">
        <v>17</v>
      </c>
      <c r="CC82" s="140">
        <v>18</v>
      </c>
      <c r="CD82" s="140">
        <v>19</v>
      </c>
      <c r="CE82" s="140">
        <v>20</v>
      </c>
      <c r="CF82" s="140">
        <v>21</v>
      </c>
      <c r="CG82" s="140">
        <v>22</v>
      </c>
      <c r="CH82" s="140">
        <v>23</v>
      </c>
      <c r="CI82" s="140">
        <v>24</v>
      </c>
      <c r="CJ82" s="140">
        <v>25</v>
      </c>
    </row>
    <row r="83" spans="1:88" ht="14.1" customHeight="1" x14ac:dyDescent="0.2">
      <c r="F83" s="345"/>
      <c r="G83" s="3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Z83" s="421"/>
    </row>
    <row r="84" spans="1:88" ht="14.1" customHeight="1" x14ac:dyDescent="0.2">
      <c r="A84" s="405" t="s">
        <v>319</v>
      </c>
      <c r="B84" s="405"/>
      <c r="C84" s="405"/>
      <c r="D84" s="390" t="s">
        <v>263</v>
      </c>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W84" s="141"/>
      <c r="AX84" s="140"/>
      <c r="AY84" s="3"/>
      <c r="AZ84" s="421"/>
    </row>
    <row r="85" spans="1:88" ht="27.95" customHeight="1" x14ac:dyDescent="0.15">
      <c r="D85" s="406" t="s">
        <v>581</v>
      </c>
      <c r="E85" s="406"/>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350"/>
      <c r="AT85" s="343" t="s">
        <v>248</v>
      </c>
      <c r="AU85" s="350"/>
      <c r="AW85" s="141"/>
      <c r="AX85" s="140"/>
      <c r="AY85" s="3"/>
      <c r="AZ85" s="121"/>
    </row>
    <row r="86" spans="1:88" ht="56.1" customHeight="1" x14ac:dyDescent="0.2">
      <c r="D86" s="404"/>
      <c r="E86" s="404"/>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c r="AS86" s="345"/>
      <c r="AT86" s="143"/>
      <c r="AU86" s="345"/>
      <c r="AV86" s="140">
        <f>LEN(D86)</f>
        <v>0</v>
      </c>
      <c r="AW86" s="140" t="s">
        <v>64</v>
      </c>
      <c r="AX86" s="141">
        <v>350</v>
      </c>
      <c r="AY86" s="140" t="s">
        <v>63</v>
      </c>
      <c r="AZ86" s="121"/>
    </row>
    <row r="87" spans="1:88" s="144" customFormat="1" ht="14.1" customHeight="1" x14ac:dyDescent="0.2">
      <c r="A87" s="341"/>
      <c r="B87" s="341"/>
      <c r="C87" s="341"/>
      <c r="D87" s="341"/>
      <c r="E87" s="341"/>
      <c r="F87" s="345"/>
      <c r="G87" s="3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0"/>
      <c r="AX87" s="40"/>
      <c r="AZ87" s="121"/>
    </row>
    <row r="88" spans="1:88" ht="14.1" customHeight="1" x14ac:dyDescent="0.2">
      <c r="A88" s="405" t="s">
        <v>320</v>
      </c>
      <c r="B88" s="405"/>
      <c r="C88" s="405"/>
      <c r="D88" s="412" t="s">
        <v>523</v>
      </c>
      <c r="E88" s="412"/>
      <c r="F88" s="412"/>
      <c r="G88" s="412"/>
      <c r="H88" s="412"/>
      <c r="I88" s="412"/>
      <c r="J88" s="412"/>
      <c r="K88" s="412"/>
      <c r="L88" s="412"/>
      <c r="M88" s="412"/>
      <c r="N88" s="412"/>
      <c r="O88" s="412"/>
      <c r="P88" s="412"/>
      <c r="Q88" s="412"/>
      <c r="R88" s="412"/>
      <c r="S88" s="412"/>
      <c r="T88" s="412"/>
      <c r="U88" s="412"/>
      <c r="V88" s="412"/>
      <c r="W88" s="412"/>
      <c r="X88" s="412"/>
      <c r="Y88" s="412"/>
      <c r="Z88" s="412"/>
      <c r="AA88" s="412"/>
      <c r="AB88" s="412"/>
      <c r="AC88" s="412"/>
      <c r="AD88" s="412"/>
      <c r="AE88" s="412"/>
      <c r="AF88" s="412"/>
      <c r="AG88" s="412"/>
      <c r="AH88" s="412"/>
      <c r="AI88" s="412"/>
      <c r="AJ88" s="412"/>
      <c r="AK88" s="412"/>
      <c r="AL88" s="412"/>
      <c r="AM88" s="412"/>
      <c r="AN88" s="412"/>
      <c r="AO88" s="412"/>
      <c r="AP88" s="412"/>
      <c r="AQ88" s="412"/>
      <c r="AR88" s="412"/>
      <c r="AS88" s="342"/>
      <c r="AT88" s="342"/>
      <c r="AU88" s="342"/>
      <c r="AZ88" s="121"/>
    </row>
    <row r="89" spans="1:88" ht="27.95" customHeight="1" x14ac:dyDescent="0.2">
      <c r="D89" s="357" t="s">
        <v>706</v>
      </c>
      <c r="E89" s="357"/>
      <c r="F89" s="357"/>
      <c r="G89" s="357"/>
      <c r="H89" s="357"/>
      <c r="I89" s="357"/>
      <c r="J89" s="357"/>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c r="AI89" s="357"/>
      <c r="AJ89" s="357"/>
      <c r="AK89" s="357"/>
      <c r="AL89" s="357"/>
      <c r="AM89" s="357"/>
      <c r="AN89" s="357"/>
      <c r="AO89" s="357"/>
      <c r="AP89" s="357"/>
      <c r="AQ89" s="357"/>
      <c r="AR89" s="357"/>
      <c r="AS89" s="338"/>
      <c r="AT89" s="338"/>
      <c r="AU89" s="338"/>
      <c r="AZ89" s="121"/>
    </row>
    <row r="90" spans="1:88" ht="14.1" customHeight="1" x14ac:dyDescent="0.2">
      <c r="A90" s="122"/>
      <c r="B90" s="122"/>
      <c r="C90" s="122"/>
      <c r="D90" s="526">
        <v>57</v>
      </c>
      <c r="E90" s="526"/>
      <c r="F90" s="526"/>
      <c r="G90" s="526"/>
      <c r="H90" s="526"/>
      <c r="I90" s="434" t="s">
        <v>521</v>
      </c>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345"/>
      <c r="AT90" s="345"/>
      <c r="AU90" s="345"/>
      <c r="AZ90" s="421" t="str">
        <f>IF(AND(D68=BM68,D90=0),"FIGYELEM! Töltse ki az 5.2.6. pontban a témanap résztvevőinek számát!","-")</f>
        <v>-</v>
      </c>
    </row>
    <row r="91" spans="1:88" ht="14.1" customHeight="1" x14ac:dyDescent="0.2">
      <c r="F91" s="345"/>
      <c r="G91" s="3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Z91" s="421"/>
    </row>
    <row r="92" spans="1:88" ht="14.1" customHeight="1" x14ac:dyDescent="0.2">
      <c r="A92" s="405" t="s">
        <v>321</v>
      </c>
      <c r="B92" s="405"/>
      <c r="C92" s="405"/>
      <c r="D92" s="412" t="s">
        <v>295</v>
      </c>
      <c r="E92" s="412"/>
      <c r="F92" s="412"/>
      <c r="G92" s="412"/>
      <c r="H92" s="412"/>
      <c r="I92" s="412"/>
      <c r="J92" s="412"/>
      <c r="K92" s="412"/>
      <c r="L92" s="412"/>
      <c r="M92" s="412"/>
      <c r="N92" s="412"/>
      <c r="O92" s="412"/>
      <c r="P92" s="412"/>
      <c r="Q92" s="412"/>
      <c r="R92" s="412"/>
      <c r="S92" s="412"/>
      <c r="T92" s="412"/>
      <c r="U92" s="412"/>
      <c r="V92" s="412"/>
      <c r="W92" s="412"/>
      <c r="X92" s="412"/>
      <c r="Y92" s="412"/>
      <c r="Z92" s="412"/>
      <c r="AA92" s="412"/>
      <c r="AB92" s="412"/>
      <c r="AC92" s="412"/>
      <c r="AD92" s="412"/>
      <c r="AE92" s="412"/>
      <c r="AF92" s="412"/>
      <c r="AG92" s="412"/>
      <c r="AH92" s="412"/>
      <c r="AI92" s="412"/>
      <c r="AJ92" s="412"/>
      <c r="AK92" s="412"/>
      <c r="AL92" s="412"/>
      <c r="AM92" s="412"/>
      <c r="AN92" s="412"/>
      <c r="AO92" s="412"/>
      <c r="AP92" s="412"/>
      <c r="AQ92" s="412"/>
      <c r="AR92" s="412"/>
      <c r="AZ92" s="421"/>
    </row>
    <row r="93" spans="1:88" ht="42" customHeight="1" x14ac:dyDescent="0.2">
      <c r="D93" s="357" t="s">
        <v>140</v>
      </c>
      <c r="E93" s="357"/>
      <c r="F93" s="357"/>
      <c r="G93" s="357"/>
      <c r="H93" s="357"/>
      <c r="I93" s="357"/>
      <c r="J93" s="357"/>
      <c r="K93" s="357"/>
      <c r="L93" s="357"/>
      <c r="M93" s="357"/>
      <c r="N93" s="357"/>
      <c r="O93" s="357"/>
      <c r="P93" s="357"/>
      <c r="Q93" s="357"/>
      <c r="R93" s="357"/>
      <c r="S93" s="357"/>
      <c r="T93" s="357"/>
      <c r="U93" s="357"/>
      <c r="V93" s="357"/>
      <c r="W93" s="357"/>
      <c r="X93" s="357"/>
      <c r="Y93" s="357"/>
      <c r="Z93" s="357"/>
      <c r="AA93" s="357"/>
      <c r="AB93" s="357"/>
      <c r="AC93" s="357"/>
      <c r="AD93" s="357"/>
      <c r="AE93" s="357"/>
      <c r="AF93" s="357"/>
      <c r="AG93" s="357"/>
      <c r="AH93" s="357"/>
      <c r="AI93" s="357"/>
      <c r="AJ93" s="357"/>
      <c r="AK93" s="357"/>
      <c r="AL93" s="357"/>
      <c r="AM93" s="357"/>
      <c r="AN93" s="357"/>
      <c r="AO93" s="357"/>
      <c r="AP93" s="357"/>
      <c r="AQ93" s="357"/>
      <c r="AR93" s="357"/>
    </row>
    <row r="94" spans="1:88" ht="153.94999999999999" customHeight="1" x14ac:dyDescent="0.2">
      <c r="D94" s="530" t="s">
        <v>1115</v>
      </c>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0"/>
      <c r="AN94" s="530"/>
      <c r="AO94" s="530"/>
      <c r="AP94" s="530"/>
      <c r="AQ94" s="530"/>
      <c r="AR94" s="530"/>
      <c r="AV94" s="140">
        <f>LEN(D94)</f>
        <v>990</v>
      </c>
      <c r="AW94" s="140" t="s">
        <v>64</v>
      </c>
      <c r="AX94" s="141">
        <v>1000</v>
      </c>
      <c r="AY94" s="140" t="s">
        <v>63</v>
      </c>
      <c r="AZ94" s="3" t="str">
        <f>IF(AV94&gt;AX94,"FIGYELEM! Tartsa be a megjelölt karakterszámot!","-")</f>
        <v>-</v>
      </c>
    </row>
    <row r="95" spans="1:88" ht="14.1" customHeight="1" x14ac:dyDescent="0.15">
      <c r="A95" s="458"/>
      <c r="B95" s="458"/>
      <c r="C95" s="458"/>
      <c r="D95" s="458"/>
      <c r="E95" s="458"/>
      <c r="F95" s="458"/>
      <c r="G95" s="458"/>
      <c r="H95" s="458"/>
      <c r="I95" s="458"/>
      <c r="J95" s="458"/>
      <c r="K95" s="458"/>
      <c r="L95" s="458"/>
      <c r="M95" s="458"/>
      <c r="N95" s="458"/>
      <c r="O95" s="458"/>
      <c r="P95" s="458"/>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T95" s="219"/>
    </row>
    <row r="96" spans="1:88" ht="14.1" customHeight="1" x14ac:dyDescent="0.15">
      <c r="A96" s="405" t="s">
        <v>342</v>
      </c>
      <c r="B96" s="405"/>
      <c r="C96" s="405"/>
      <c r="D96" s="532" t="s">
        <v>594</v>
      </c>
      <c r="E96" s="532"/>
      <c r="F96" s="532"/>
      <c r="G96" s="532"/>
      <c r="H96" s="532"/>
      <c r="I96" s="532"/>
      <c r="J96" s="532"/>
      <c r="K96" s="532"/>
      <c r="L96" s="532"/>
      <c r="M96" s="532"/>
      <c r="N96" s="532"/>
      <c r="O96" s="532"/>
      <c r="P96" s="532"/>
      <c r="Q96" s="532"/>
      <c r="R96" s="532"/>
      <c r="S96" s="532"/>
      <c r="T96" s="532"/>
      <c r="U96" s="532"/>
      <c r="V96" s="532"/>
      <c r="W96" s="532"/>
      <c r="X96" s="532"/>
      <c r="Y96" s="532"/>
      <c r="Z96" s="532"/>
      <c r="AA96" s="532"/>
      <c r="AB96" s="532"/>
      <c r="AC96" s="532"/>
      <c r="AD96" s="532"/>
      <c r="AE96" s="532"/>
      <c r="AF96" s="532"/>
      <c r="AG96" s="532"/>
      <c r="AH96" s="532"/>
      <c r="AI96" s="532"/>
      <c r="AJ96" s="532"/>
      <c r="AK96" s="532"/>
      <c r="AL96" s="532"/>
      <c r="AM96" s="532"/>
      <c r="AN96" s="532"/>
      <c r="AO96" s="532"/>
      <c r="AP96" s="532"/>
      <c r="AQ96" s="532"/>
      <c r="AR96" s="532"/>
      <c r="AS96" s="344"/>
      <c r="AT96" s="349" t="s">
        <v>248</v>
      </c>
      <c r="AU96" s="342"/>
      <c r="AZ96" s="121"/>
    </row>
    <row r="97" spans="1:52" ht="42" customHeight="1" x14ac:dyDescent="0.2">
      <c r="A97" s="122"/>
      <c r="B97" s="122"/>
      <c r="C97" s="122"/>
      <c r="D97" s="357" t="s">
        <v>856</v>
      </c>
      <c r="E97" s="449"/>
      <c r="F97" s="449"/>
      <c r="G97" s="449"/>
      <c r="H97" s="449"/>
      <c r="I97" s="449"/>
      <c r="J97" s="449"/>
      <c r="K97" s="449"/>
      <c r="L97" s="449"/>
      <c r="M97" s="449"/>
      <c r="N97" s="449"/>
      <c r="O97" s="449"/>
      <c r="P97" s="449"/>
      <c r="Q97" s="449"/>
      <c r="R97" s="449"/>
      <c r="S97" s="449"/>
      <c r="T97" s="449"/>
      <c r="U97" s="449"/>
      <c r="V97" s="449"/>
      <c r="W97" s="449"/>
      <c r="X97" s="449"/>
      <c r="Y97" s="449"/>
      <c r="Z97" s="449"/>
      <c r="AA97" s="449"/>
      <c r="AB97" s="449"/>
      <c r="AC97" s="449"/>
      <c r="AD97" s="449"/>
      <c r="AE97" s="449"/>
      <c r="AF97" s="449"/>
      <c r="AG97" s="449"/>
      <c r="AH97" s="449"/>
      <c r="AI97" s="449"/>
      <c r="AJ97" s="449"/>
      <c r="AK97" s="449"/>
      <c r="AL97" s="449"/>
      <c r="AM97" s="449"/>
      <c r="AN97" s="449"/>
      <c r="AO97" s="449"/>
      <c r="AP97" s="449"/>
      <c r="AQ97" s="449"/>
      <c r="AR97" s="449"/>
      <c r="AS97" s="222"/>
      <c r="AT97" s="205"/>
      <c r="AU97" s="220"/>
    </row>
    <row r="98" spans="1:52" ht="14.1" customHeight="1" x14ac:dyDescent="0.15">
      <c r="F98" s="345"/>
      <c r="G98" s="3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T98" s="224"/>
    </row>
    <row r="99" spans="1:52" ht="14.1" customHeight="1" x14ac:dyDescent="0.15">
      <c r="A99" s="405" t="s">
        <v>522</v>
      </c>
      <c r="B99" s="405"/>
      <c r="C99" s="405"/>
      <c r="D99" s="532" t="s">
        <v>616</v>
      </c>
      <c r="E99" s="532"/>
      <c r="F99" s="532"/>
      <c r="G99" s="532"/>
      <c r="H99" s="532"/>
      <c r="I99" s="532"/>
      <c r="J99" s="532"/>
      <c r="K99" s="532"/>
      <c r="L99" s="532"/>
      <c r="M99" s="532"/>
      <c r="N99" s="532"/>
      <c r="O99" s="532"/>
      <c r="P99" s="532"/>
      <c r="Q99" s="532"/>
      <c r="R99" s="532"/>
      <c r="S99" s="532"/>
      <c r="T99" s="532"/>
      <c r="U99" s="532"/>
      <c r="V99" s="532"/>
      <c r="W99" s="532"/>
      <c r="X99" s="532"/>
      <c r="Y99" s="532"/>
      <c r="Z99" s="532"/>
      <c r="AA99" s="532"/>
      <c r="AB99" s="532"/>
      <c r="AC99" s="532"/>
      <c r="AD99" s="532"/>
      <c r="AE99" s="532"/>
      <c r="AF99" s="532"/>
      <c r="AG99" s="532"/>
      <c r="AH99" s="532"/>
      <c r="AI99" s="532"/>
      <c r="AJ99" s="532"/>
      <c r="AK99" s="532"/>
      <c r="AL99" s="532"/>
      <c r="AM99" s="532"/>
      <c r="AN99" s="532"/>
      <c r="AO99" s="532"/>
      <c r="AP99" s="532"/>
      <c r="AQ99" s="532"/>
      <c r="AR99" s="532"/>
      <c r="AS99" s="342"/>
      <c r="AT99" s="349" t="s">
        <v>248</v>
      </c>
      <c r="AU99" s="187"/>
      <c r="AZ99" s="121"/>
    </row>
    <row r="100" spans="1:52" ht="27.95" customHeight="1" x14ac:dyDescent="0.2">
      <c r="A100" s="122"/>
      <c r="B100" s="122"/>
      <c r="C100" s="122"/>
      <c r="D100" s="357" t="s">
        <v>857</v>
      </c>
      <c r="E100" s="449"/>
      <c r="F100" s="449"/>
      <c r="G100" s="449"/>
      <c r="H100" s="449"/>
      <c r="I100" s="449"/>
      <c r="J100" s="449"/>
      <c r="K100" s="449"/>
      <c r="L100" s="449"/>
      <c r="M100" s="449"/>
      <c r="N100" s="449"/>
      <c r="O100" s="449"/>
      <c r="P100" s="449"/>
      <c r="Q100" s="449"/>
      <c r="R100" s="449"/>
      <c r="S100" s="449"/>
      <c r="T100" s="449"/>
      <c r="U100" s="449"/>
      <c r="V100" s="449"/>
      <c r="W100" s="449"/>
      <c r="X100" s="449"/>
      <c r="Y100" s="449"/>
      <c r="Z100" s="449"/>
      <c r="AA100" s="449"/>
      <c r="AB100" s="449"/>
      <c r="AC100" s="449"/>
      <c r="AD100" s="449"/>
      <c r="AE100" s="449"/>
      <c r="AF100" s="449"/>
      <c r="AG100" s="449"/>
      <c r="AH100" s="449"/>
      <c r="AI100" s="449"/>
      <c r="AJ100" s="449"/>
      <c r="AK100" s="449"/>
      <c r="AL100" s="449"/>
      <c r="AM100" s="449"/>
      <c r="AN100" s="449"/>
      <c r="AO100" s="449"/>
      <c r="AP100" s="449"/>
      <c r="AQ100" s="449"/>
      <c r="AR100" s="449"/>
      <c r="AS100" s="223"/>
      <c r="AT100" s="205"/>
      <c r="AU100" s="220"/>
    </row>
    <row r="101" spans="1:52" ht="14.1" customHeight="1" x14ac:dyDescent="0.2">
      <c r="F101" s="345"/>
      <c r="G101" s="3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row>
    <row r="102" spans="1:52" ht="14.1" customHeight="1" x14ac:dyDescent="0.15">
      <c r="A102" s="405" t="s">
        <v>592</v>
      </c>
      <c r="B102" s="405"/>
      <c r="C102" s="405"/>
      <c r="D102" s="390" t="s">
        <v>294</v>
      </c>
      <c r="E102" s="390"/>
      <c r="F102" s="390"/>
      <c r="G102" s="390"/>
      <c r="H102" s="390"/>
      <c r="I102" s="390"/>
      <c r="J102" s="390"/>
      <c r="K102" s="390"/>
      <c r="L102" s="390"/>
      <c r="M102" s="390"/>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c r="AM102" s="390"/>
      <c r="AN102" s="390"/>
      <c r="AO102" s="390"/>
      <c r="AP102" s="390"/>
      <c r="AQ102" s="390"/>
      <c r="AR102" s="390"/>
      <c r="AS102" s="144"/>
      <c r="AT102" s="208"/>
      <c r="AU102" s="144"/>
    </row>
    <row r="103" spans="1:52" ht="56.1" customHeight="1" x14ac:dyDescent="0.15">
      <c r="D103" s="406" t="s">
        <v>875</v>
      </c>
      <c r="E103" s="406"/>
      <c r="F103" s="406"/>
      <c r="G103" s="406"/>
      <c r="H103" s="406"/>
      <c r="I103" s="406"/>
      <c r="J103" s="406"/>
      <c r="K103" s="406"/>
      <c r="L103" s="406"/>
      <c r="M103" s="406"/>
      <c r="N103" s="406"/>
      <c r="O103" s="406"/>
      <c r="P103" s="406"/>
      <c r="Q103" s="406"/>
      <c r="R103" s="406"/>
      <c r="S103" s="406"/>
      <c r="T103" s="406"/>
      <c r="U103" s="406"/>
      <c r="V103" s="406"/>
      <c r="W103" s="406"/>
      <c r="X103" s="406"/>
      <c r="Y103" s="406"/>
      <c r="Z103" s="406"/>
      <c r="AA103" s="406"/>
      <c r="AB103" s="406"/>
      <c r="AC103" s="406"/>
      <c r="AD103" s="406"/>
      <c r="AE103" s="406"/>
      <c r="AF103" s="406"/>
      <c r="AG103" s="406"/>
      <c r="AH103" s="406"/>
      <c r="AI103" s="406"/>
      <c r="AJ103" s="406"/>
      <c r="AK103" s="406"/>
      <c r="AL103" s="406"/>
      <c r="AM103" s="406"/>
      <c r="AN103" s="406"/>
      <c r="AO103" s="406"/>
      <c r="AP103" s="406"/>
      <c r="AQ103" s="406"/>
      <c r="AR103" s="406"/>
      <c r="AS103" s="144"/>
      <c r="AT103" s="208"/>
      <c r="AU103" s="208"/>
    </row>
    <row r="104" spans="1:52" ht="14.1" customHeight="1" x14ac:dyDescent="0.15">
      <c r="D104" s="407" t="s">
        <v>132</v>
      </c>
      <c r="E104" s="407"/>
      <c r="F104" s="407"/>
      <c r="G104" s="407"/>
      <c r="H104" s="407"/>
      <c r="I104" s="407"/>
      <c r="J104" s="407"/>
      <c r="K104" s="407"/>
      <c r="L104" s="410" t="s">
        <v>134</v>
      </c>
      <c r="M104" s="376"/>
      <c r="N104" s="376"/>
      <c r="O104" s="376"/>
      <c r="P104" s="376"/>
      <c r="Q104" s="110"/>
      <c r="R104" s="407" t="s">
        <v>133</v>
      </c>
      <c r="S104" s="407"/>
      <c r="T104" s="407"/>
      <c r="U104" s="407"/>
      <c r="V104" s="407"/>
      <c r="W104" s="407"/>
      <c r="X104" s="407"/>
      <c r="Y104" s="407"/>
      <c r="Z104" s="407"/>
      <c r="AA104" s="407"/>
      <c r="AB104" s="407"/>
      <c r="AC104" s="407"/>
      <c r="AD104" s="407"/>
      <c r="AE104" s="407"/>
      <c r="AF104" s="407"/>
      <c r="AG104" s="407"/>
      <c r="AH104" s="407"/>
      <c r="AI104" s="407"/>
      <c r="AJ104" s="407"/>
      <c r="AK104" s="407"/>
      <c r="AL104" s="407"/>
      <c r="AM104" s="407"/>
      <c r="AN104" s="407"/>
      <c r="AO104" s="407"/>
      <c r="AP104" s="407"/>
      <c r="AQ104" s="407"/>
      <c r="AR104" s="407"/>
      <c r="AS104" s="146" t="s">
        <v>815</v>
      </c>
      <c r="AT104" s="219"/>
      <c r="AU104" s="219"/>
    </row>
    <row r="105" spans="1:52" ht="14.1" customHeight="1" x14ac:dyDescent="0.2">
      <c r="A105" s="42"/>
      <c r="B105" s="42"/>
      <c r="C105" s="42"/>
      <c r="D105" s="408" t="str">
        <f>CONCATENATE('2.'!$D$8,'2.'!$I$8,'2.'!$J$8,"-")</f>
        <v>HAT-14-01-0380-</v>
      </c>
      <c r="E105" s="408"/>
      <c r="F105" s="408"/>
      <c r="G105" s="408"/>
      <c r="H105" s="408"/>
      <c r="I105" s="408"/>
      <c r="J105" s="408"/>
      <c r="K105" s="408"/>
      <c r="L105" s="428" t="s">
        <v>1116</v>
      </c>
      <c r="M105" s="429"/>
      <c r="N105" s="429"/>
      <c r="O105" s="429"/>
      <c r="P105" s="429"/>
      <c r="Q105" s="109" t="s">
        <v>129</v>
      </c>
      <c r="R105" s="430" t="s">
        <v>1119</v>
      </c>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351">
        <f>IF(L105&gt;0,1,0)</f>
        <v>1</v>
      </c>
      <c r="AT105" s="347"/>
      <c r="AU105" s="348"/>
    </row>
    <row r="106" spans="1:52" ht="14.1" customHeight="1" x14ac:dyDescent="0.2">
      <c r="A106" s="42"/>
      <c r="B106" s="42"/>
      <c r="C106" s="42"/>
      <c r="D106" s="408" t="str">
        <f>CONCATENATE('2.'!$D$8,'2.'!$I$8,'2.'!$J$8,"-")</f>
        <v>HAT-14-01-0380-</v>
      </c>
      <c r="E106" s="408"/>
      <c r="F106" s="408"/>
      <c r="G106" s="408"/>
      <c r="H106" s="408"/>
      <c r="I106" s="408"/>
      <c r="J106" s="408"/>
      <c r="K106" s="408"/>
      <c r="L106" s="428" t="s">
        <v>1117</v>
      </c>
      <c r="M106" s="429"/>
      <c r="N106" s="429"/>
      <c r="O106" s="429"/>
      <c r="P106" s="429"/>
      <c r="Q106" s="109" t="s">
        <v>129</v>
      </c>
      <c r="R106" s="430" t="s">
        <v>1119</v>
      </c>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351">
        <f>IF(L106&gt;0,1,0)</f>
        <v>1</v>
      </c>
      <c r="AT106" s="347"/>
      <c r="AU106" s="348"/>
    </row>
    <row r="107" spans="1:52" ht="14.1" customHeight="1" x14ac:dyDescent="0.2">
      <c r="A107" s="42"/>
      <c r="B107" s="42"/>
      <c r="C107" s="42"/>
      <c r="D107" s="408" t="str">
        <f>CONCATENATE('2.'!$D$8,'2.'!$I$8,'2.'!$J$8,"-")</f>
        <v>HAT-14-01-0380-</v>
      </c>
      <c r="E107" s="408"/>
      <c r="F107" s="408"/>
      <c r="G107" s="408"/>
      <c r="H107" s="408"/>
      <c r="I107" s="408"/>
      <c r="J107" s="408"/>
      <c r="K107" s="408"/>
      <c r="L107" s="428" t="s">
        <v>1118</v>
      </c>
      <c r="M107" s="429"/>
      <c r="N107" s="429"/>
      <c r="O107" s="429"/>
      <c r="P107" s="429"/>
      <c r="Q107" s="109" t="s">
        <v>129</v>
      </c>
      <c r="R107" s="430" t="s">
        <v>1119</v>
      </c>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351">
        <f>IF(L107&gt;0,1,0)</f>
        <v>1</v>
      </c>
      <c r="AT107" s="347"/>
      <c r="AU107" s="348"/>
    </row>
    <row r="108" spans="1:52" ht="14.1" customHeight="1" x14ac:dyDescent="0.2">
      <c r="A108" s="458"/>
      <c r="B108" s="458"/>
      <c r="C108" s="458"/>
      <c r="D108" s="458"/>
      <c r="E108" s="458"/>
      <c r="F108" s="458"/>
      <c r="G108" s="458"/>
      <c r="H108" s="458"/>
      <c r="I108" s="458"/>
      <c r="J108" s="458"/>
      <c r="K108" s="458"/>
      <c r="L108" s="458"/>
      <c r="M108" s="458"/>
      <c r="N108" s="458"/>
      <c r="O108" s="458"/>
      <c r="P108" s="458"/>
      <c r="Q108" s="458"/>
      <c r="R108" s="458"/>
      <c r="S108" s="458"/>
      <c r="T108" s="458"/>
      <c r="U108" s="458"/>
      <c r="V108" s="458"/>
      <c r="W108" s="458"/>
      <c r="X108" s="458"/>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340">
        <f>SUM(AS105:AS107)</f>
        <v>3</v>
      </c>
      <c r="AT108" s="340"/>
      <c r="AU108" s="340"/>
    </row>
    <row r="109" spans="1:52" ht="14.1" customHeight="1" x14ac:dyDescent="0.2">
      <c r="A109" s="405" t="s">
        <v>593</v>
      </c>
      <c r="B109" s="405"/>
      <c r="C109" s="405"/>
      <c r="D109" s="390" t="s">
        <v>141</v>
      </c>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0"/>
      <c r="AO109" s="390"/>
      <c r="AP109" s="390"/>
      <c r="AQ109" s="390"/>
      <c r="AR109" s="390"/>
    </row>
    <row r="110" spans="1:52" ht="56.1" customHeight="1" x14ac:dyDescent="0.2">
      <c r="D110" s="406" t="s">
        <v>876</v>
      </c>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406"/>
      <c r="AD110" s="406"/>
      <c r="AE110" s="406"/>
      <c r="AF110" s="406"/>
      <c r="AG110" s="406"/>
      <c r="AH110" s="406"/>
      <c r="AI110" s="406"/>
      <c r="AJ110" s="406"/>
      <c r="AK110" s="406"/>
      <c r="AL110" s="406"/>
      <c r="AM110" s="406"/>
      <c r="AN110" s="406"/>
      <c r="AO110" s="406"/>
      <c r="AP110" s="406"/>
      <c r="AQ110" s="406"/>
      <c r="AR110" s="406"/>
    </row>
    <row r="111" spans="1:52" ht="14.1" customHeight="1" x14ac:dyDescent="0.2">
      <c r="D111" s="407" t="s">
        <v>132</v>
      </c>
      <c r="E111" s="407"/>
      <c r="F111" s="407"/>
      <c r="G111" s="407"/>
      <c r="H111" s="407"/>
      <c r="I111" s="407"/>
      <c r="J111" s="407"/>
      <c r="K111" s="407"/>
      <c r="L111" s="410"/>
      <c r="M111" s="376"/>
      <c r="N111" s="376"/>
      <c r="O111" s="376"/>
      <c r="P111" s="376"/>
      <c r="Q111" s="112"/>
      <c r="R111" s="407" t="s">
        <v>136</v>
      </c>
      <c r="S111" s="407"/>
      <c r="T111" s="407"/>
      <c r="U111" s="407"/>
      <c r="V111" s="407"/>
      <c r="W111" s="407"/>
      <c r="X111" s="407"/>
      <c r="Y111" s="407"/>
      <c r="Z111" s="407"/>
      <c r="AA111" s="407"/>
      <c r="AB111" s="407"/>
      <c r="AC111" s="407"/>
      <c r="AD111" s="407"/>
      <c r="AE111" s="407"/>
      <c r="AF111" s="407"/>
      <c r="AG111" s="407"/>
      <c r="AH111" s="407"/>
      <c r="AI111" s="407"/>
      <c r="AJ111" s="407"/>
      <c r="AK111" s="407"/>
      <c r="AL111" s="407"/>
      <c r="AM111" s="407"/>
      <c r="AN111" s="407"/>
      <c r="AO111" s="407"/>
      <c r="AP111" s="407"/>
      <c r="AQ111" s="407"/>
      <c r="AR111" s="407"/>
      <c r="AS111" s="146" t="s">
        <v>815</v>
      </c>
      <c r="AT111" s="146" t="s">
        <v>248</v>
      </c>
    </row>
    <row r="112" spans="1:52" ht="14.1" customHeight="1" x14ac:dyDescent="0.2">
      <c r="D112" s="408" t="str">
        <f>CONCATENATE('2.'!$D$8,'2.'!$I$8,'2.'!$J$8,"-")</f>
        <v>HAT-14-01-0380-</v>
      </c>
      <c r="E112" s="408"/>
      <c r="F112" s="408"/>
      <c r="G112" s="408"/>
      <c r="H112" s="408"/>
      <c r="I112" s="408"/>
      <c r="J112" s="408"/>
      <c r="K112" s="408"/>
      <c r="L112" s="419" t="s">
        <v>142</v>
      </c>
      <c r="M112" s="420"/>
      <c r="N112" s="420"/>
      <c r="O112" s="420"/>
      <c r="P112" s="433"/>
      <c r="Q112" s="109" t="s">
        <v>129</v>
      </c>
      <c r="R112" s="430" t="s">
        <v>1141</v>
      </c>
      <c r="S112" s="430"/>
      <c r="T112" s="430"/>
      <c r="U112" s="430"/>
      <c r="V112" s="430"/>
      <c r="W112" s="430"/>
      <c r="X112" s="430"/>
      <c r="Y112" s="430"/>
      <c r="Z112" s="430"/>
      <c r="AA112" s="430"/>
      <c r="AB112" s="430"/>
      <c r="AC112" s="430"/>
      <c r="AD112" s="430"/>
      <c r="AE112" s="430"/>
      <c r="AF112" s="430"/>
      <c r="AG112" s="430"/>
      <c r="AH112" s="430"/>
      <c r="AI112" s="430"/>
      <c r="AJ112" s="430"/>
      <c r="AK112" s="430"/>
      <c r="AL112" s="430"/>
      <c r="AM112" s="430"/>
      <c r="AN112" s="430"/>
      <c r="AO112" s="430"/>
      <c r="AP112" s="430"/>
      <c r="AQ112" s="430"/>
      <c r="AR112" s="430"/>
      <c r="AS112" s="147">
        <f>IF(R112&gt;0,1,0)</f>
        <v>1</v>
      </c>
      <c r="AT112" s="143"/>
    </row>
    <row r="113" spans="4:46" ht="14.1" customHeight="1" x14ac:dyDescent="0.2">
      <c r="D113" s="408" t="str">
        <f>CONCATENATE('2.'!$D$8,'2.'!$I$8,'2.'!$J$8,"-")</f>
        <v>HAT-14-01-0380-</v>
      </c>
      <c r="E113" s="408"/>
      <c r="F113" s="408"/>
      <c r="G113" s="408"/>
      <c r="H113" s="408"/>
      <c r="I113" s="408"/>
      <c r="J113" s="408"/>
      <c r="K113" s="408"/>
      <c r="L113" s="419" t="s">
        <v>142</v>
      </c>
      <c r="M113" s="420"/>
      <c r="N113" s="420"/>
      <c r="O113" s="420"/>
      <c r="P113" s="433"/>
      <c r="Q113" s="109" t="s">
        <v>129</v>
      </c>
      <c r="R113" s="430" t="s">
        <v>1140</v>
      </c>
      <c r="S113" s="430"/>
      <c r="T113" s="430"/>
      <c r="U113" s="430"/>
      <c r="V113" s="430"/>
      <c r="W113" s="430"/>
      <c r="X113" s="430"/>
      <c r="Y113" s="430"/>
      <c r="Z113" s="430"/>
      <c r="AA113" s="430"/>
      <c r="AB113" s="430"/>
      <c r="AC113" s="430"/>
      <c r="AD113" s="430"/>
      <c r="AE113" s="430"/>
      <c r="AF113" s="430"/>
      <c r="AG113" s="430"/>
      <c r="AH113" s="430"/>
      <c r="AI113" s="430"/>
      <c r="AJ113" s="430"/>
      <c r="AK113" s="430"/>
      <c r="AL113" s="430"/>
      <c r="AM113" s="430"/>
      <c r="AN113" s="430"/>
      <c r="AO113" s="430"/>
      <c r="AP113" s="430"/>
      <c r="AQ113" s="430"/>
      <c r="AR113" s="430"/>
      <c r="AS113" s="147">
        <f>IF(R113&gt;0,1,0)</f>
        <v>1</v>
      </c>
      <c r="AT113" s="143"/>
    </row>
    <row r="114" spans="4:46" ht="14.1" customHeight="1" x14ac:dyDescent="0.2">
      <c r="D114" s="408" t="str">
        <f>CONCATENATE('2.'!$D$8,'2.'!$I$8,'2.'!$J$8,"-")</f>
        <v>HAT-14-01-0380-</v>
      </c>
      <c r="E114" s="408"/>
      <c r="F114" s="408"/>
      <c r="G114" s="408"/>
      <c r="H114" s="408"/>
      <c r="I114" s="408"/>
      <c r="J114" s="408"/>
      <c r="K114" s="408"/>
      <c r="L114" s="419" t="s">
        <v>142</v>
      </c>
      <c r="M114" s="420"/>
      <c r="N114" s="420"/>
      <c r="O114" s="420"/>
      <c r="P114" s="433"/>
      <c r="Q114" s="109" t="s">
        <v>129</v>
      </c>
      <c r="R114" s="430"/>
      <c r="S114" s="430"/>
      <c r="T114" s="430"/>
      <c r="U114" s="430"/>
      <c r="V114" s="430"/>
      <c r="W114" s="430"/>
      <c r="X114" s="430"/>
      <c r="Y114" s="430"/>
      <c r="Z114" s="430"/>
      <c r="AA114" s="430"/>
      <c r="AB114" s="430"/>
      <c r="AC114" s="430"/>
      <c r="AD114" s="430"/>
      <c r="AE114" s="430"/>
      <c r="AF114" s="430"/>
      <c r="AG114" s="430"/>
      <c r="AH114" s="430"/>
      <c r="AI114" s="430"/>
      <c r="AJ114" s="430"/>
      <c r="AK114" s="430"/>
      <c r="AL114" s="430"/>
      <c r="AM114" s="430"/>
      <c r="AN114" s="430"/>
      <c r="AO114" s="430"/>
      <c r="AP114" s="430"/>
      <c r="AQ114" s="430"/>
      <c r="AR114" s="430"/>
      <c r="AS114" s="147">
        <f>IF(R114&gt;0,1,0)</f>
        <v>0</v>
      </c>
      <c r="AT114" s="143"/>
    </row>
    <row r="115" spans="4:46" ht="20.100000000000001" customHeight="1" x14ac:dyDescent="0.2">
      <c r="AS115" s="340">
        <f>SUM(AS112:AS114)</f>
        <v>2</v>
      </c>
      <c r="AT115" s="340">
        <f>SUM(AT112:AT114)</f>
        <v>0</v>
      </c>
    </row>
  </sheetData>
  <sheetProtection algorithmName="SHA-512" hashValue="NrwmHnEhFP/U+HXHAswCO76c+7oEb4x9UFzHRi9LHDjXNgFbuCPobx5Z9kcI4m2i6WGI69TEKWOomFZXbmR4gA==" saltValue="XPoo/bHTqps4GwOj6g+A/Q==" spinCount="100000" sheet="1" objects="1" scenarios="1" selectLockedCells="1"/>
  <mergeCells count="179">
    <mergeCell ref="AZ19:AZ20"/>
    <mergeCell ref="AZ82:AZ84"/>
    <mergeCell ref="D73:H73"/>
    <mergeCell ref="D97:AR97"/>
    <mergeCell ref="D100:AR100"/>
    <mergeCell ref="A96:C96"/>
    <mergeCell ref="D96:AR96"/>
    <mergeCell ref="A99:C99"/>
    <mergeCell ref="D99:AR99"/>
    <mergeCell ref="A56:C56"/>
    <mergeCell ref="I90:AR90"/>
    <mergeCell ref="D61:K61"/>
    <mergeCell ref="L54:P54"/>
    <mergeCell ref="D25:AQ25"/>
    <mergeCell ref="D26:AR26"/>
    <mergeCell ref="D27:H27"/>
    <mergeCell ref="I27:AR27"/>
    <mergeCell ref="D45:AQ45"/>
    <mergeCell ref="D47:AR47"/>
    <mergeCell ref="D52:K52"/>
    <mergeCell ref="D56:AR56"/>
    <mergeCell ref="D67:AR67"/>
    <mergeCell ref="D29:AR29"/>
    <mergeCell ref="D30:AR30"/>
    <mergeCell ref="A109:C109"/>
    <mergeCell ref="D109:AR109"/>
    <mergeCell ref="D74:H74"/>
    <mergeCell ref="CQ72:CT72"/>
    <mergeCell ref="I74:AR74"/>
    <mergeCell ref="A75:AR75"/>
    <mergeCell ref="D85:AR85"/>
    <mergeCell ref="AZ90:AZ92"/>
    <mergeCell ref="D88:AR88"/>
    <mergeCell ref="D94:AR94"/>
    <mergeCell ref="D93:AR93"/>
    <mergeCell ref="R61:AR61"/>
    <mergeCell ref="A62:AR62"/>
    <mergeCell ref="D50:AR50"/>
    <mergeCell ref="D51:K51"/>
    <mergeCell ref="A63:C63"/>
    <mergeCell ref="D63:AR63"/>
    <mergeCell ref="A55:AR55"/>
    <mergeCell ref="A2:AR2"/>
    <mergeCell ref="D5:AR5"/>
    <mergeCell ref="A4:C4"/>
    <mergeCell ref="D4:AR4"/>
    <mergeCell ref="A6:AR6"/>
    <mergeCell ref="D18:AR18"/>
    <mergeCell ref="D19:H19"/>
    <mergeCell ref="I19:AR19"/>
    <mergeCell ref="A45:C45"/>
    <mergeCell ref="A29:C29"/>
    <mergeCell ref="D22:AR22"/>
    <mergeCell ref="D23:AR23"/>
    <mergeCell ref="A25:C25"/>
    <mergeCell ref="A41:C41"/>
    <mergeCell ref="A7:C7"/>
    <mergeCell ref="D8:AR8"/>
    <mergeCell ref="D15:AR15"/>
    <mergeCell ref="L60:P60"/>
    <mergeCell ref="D103:AR103"/>
    <mergeCell ref="D59:K59"/>
    <mergeCell ref="R59:AR59"/>
    <mergeCell ref="L61:P61"/>
    <mergeCell ref="A1:AR1"/>
    <mergeCell ref="D64:AR64"/>
    <mergeCell ref="A66:C66"/>
    <mergeCell ref="D66:AR66"/>
    <mergeCell ref="A17:C17"/>
    <mergeCell ref="D17:AR17"/>
    <mergeCell ref="D11:H11"/>
    <mergeCell ref="I11:AR11"/>
    <mergeCell ref="D7:AR7"/>
    <mergeCell ref="A48:AR48"/>
    <mergeCell ref="A33:C33"/>
    <mergeCell ref="D33:AQ33"/>
    <mergeCell ref="D34:AR34"/>
    <mergeCell ref="D35:H35"/>
    <mergeCell ref="D10:H10"/>
    <mergeCell ref="I10:AR10"/>
    <mergeCell ref="A65:AR65"/>
    <mergeCell ref="A49:C49"/>
    <mergeCell ref="D49:AR49"/>
    <mergeCell ref="A3:AR3"/>
    <mergeCell ref="A102:C102"/>
    <mergeCell ref="D102:AR102"/>
    <mergeCell ref="L53:P53"/>
    <mergeCell ref="R53:AR53"/>
    <mergeCell ref="A13:C13"/>
    <mergeCell ref="D13:AR13"/>
    <mergeCell ref="D14:AR14"/>
    <mergeCell ref="D105:K105"/>
    <mergeCell ref="L105:P105"/>
    <mergeCell ref="D89:AR89"/>
    <mergeCell ref="D90:H90"/>
    <mergeCell ref="D31:AR31"/>
    <mergeCell ref="D57:AR57"/>
    <mergeCell ref="D58:K58"/>
    <mergeCell ref="L58:P58"/>
    <mergeCell ref="R58:AR58"/>
    <mergeCell ref="D54:K54"/>
    <mergeCell ref="L52:P52"/>
    <mergeCell ref="D53:K53"/>
    <mergeCell ref="L51:P51"/>
    <mergeCell ref="R51:AR51"/>
    <mergeCell ref="D46:AR46"/>
    <mergeCell ref="I35:AR35"/>
    <mergeCell ref="D113:K113"/>
    <mergeCell ref="L113:P113"/>
    <mergeCell ref="R113:AR113"/>
    <mergeCell ref="A108:AR108"/>
    <mergeCell ref="A70:C70"/>
    <mergeCell ref="D70:AR70"/>
    <mergeCell ref="D71:AR71"/>
    <mergeCell ref="D72:H72"/>
    <mergeCell ref="D78:AR78"/>
    <mergeCell ref="A84:C84"/>
    <mergeCell ref="A76:C76"/>
    <mergeCell ref="D77:AR77"/>
    <mergeCell ref="R105:AR105"/>
    <mergeCell ref="D106:K106"/>
    <mergeCell ref="D107:K107"/>
    <mergeCell ref="L107:P107"/>
    <mergeCell ref="R107:AR107"/>
    <mergeCell ref="L106:P106"/>
    <mergeCell ref="R106:AR106"/>
    <mergeCell ref="L104:P104"/>
    <mergeCell ref="D110:AR110"/>
    <mergeCell ref="D111:K111"/>
    <mergeCell ref="L111:P111"/>
    <mergeCell ref="R111:AR111"/>
    <mergeCell ref="D114:K114"/>
    <mergeCell ref="L114:P114"/>
    <mergeCell ref="R114:AR114"/>
    <mergeCell ref="D112:K112"/>
    <mergeCell ref="L112:P112"/>
    <mergeCell ref="R112:AR112"/>
    <mergeCell ref="AY27:AY28"/>
    <mergeCell ref="AZ27:AZ29"/>
    <mergeCell ref="AY35:AY36"/>
    <mergeCell ref="AZ35:AZ37"/>
    <mergeCell ref="D39:AR39"/>
    <mergeCell ref="D68:AR68"/>
    <mergeCell ref="AZ72:AZ74"/>
    <mergeCell ref="AZ68:AZ70"/>
    <mergeCell ref="D76:AR76"/>
    <mergeCell ref="L59:P59"/>
    <mergeCell ref="A69:AR69"/>
    <mergeCell ref="R60:AR60"/>
    <mergeCell ref="I73:AR73"/>
    <mergeCell ref="D60:K60"/>
    <mergeCell ref="A80:C80"/>
    <mergeCell ref="D80:AR80"/>
    <mergeCell ref="D81:AR81"/>
    <mergeCell ref="D82:H82"/>
    <mergeCell ref="AZ9:AZ11"/>
    <mergeCell ref="A21:C21"/>
    <mergeCell ref="D21:AR21"/>
    <mergeCell ref="A12:AR12"/>
    <mergeCell ref="D9:H9"/>
    <mergeCell ref="I9:AR9"/>
    <mergeCell ref="R104:AR104"/>
    <mergeCell ref="I72:AR72"/>
    <mergeCell ref="I82:AR82"/>
    <mergeCell ref="D86:AR86"/>
    <mergeCell ref="A95:AR95"/>
    <mergeCell ref="A92:C92"/>
    <mergeCell ref="D92:AR92"/>
    <mergeCell ref="A88:C88"/>
    <mergeCell ref="D84:AR84"/>
    <mergeCell ref="D104:K104"/>
    <mergeCell ref="D41:AR41"/>
    <mergeCell ref="D42:AR42"/>
    <mergeCell ref="D43:AR43"/>
    <mergeCell ref="R52:AR52"/>
    <mergeCell ref="R54:AR54"/>
    <mergeCell ref="A37:C37"/>
    <mergeCell ref="D37:AR37"/>
    <mergeCell ref="D38:AR38"/>
  </mergeCells>
  <phoneticPr fontId="26" type="noConversion"/>
  <dataValidations count="10">
    <dataValidation type="list" allowBlank="1" showInputMessage="1" showErrorMessage="1" sqref="AT112:AT114 AT100 AT97 AT78 AT39 AT31 AT23 AT15 AT68 AT59:AT61 AT86 AT5">
      <formula1>$BK$15:$BN$15</formula1>
    </dataValidation>
    <dataValidation type="list" allowBlank="1" showInputMessage="1" showErrorMessage="1" sqref="D82:H82">
      <formula1>$BK$82:$CJ$82</formula1>
    </dataValidation>
    <dataValidation type="list" allowBlank="1" showInputMessage="1" showErrorMessage="1" sqref="D68">
      <formula1>$BK$68:$BM$68</formula1>
    </dataValidation>
    <dataValidation type="list" allowBlank="1" showInputMessage="1" showErrorMessage="1" sqref="D19:H19">
      <formula1>$BK$19:$BU$19</formula1>
    </dataValidation>
    <dataValidation type="list" allowBlank="1" showInputMessage="1" showErrorMessage="1" sqref="D72:H72">
      <formula1>$BK$72:$BM$72</formula1>
    </dataValidation>
    <dataValidation type="list" allowBlank="1" showInputMessage="1" showErrorMessage="1" sqref="D73:H73">
      <formula1>$BK$73:$BU$73</formula1>
    </dataValidation>
    <dataValidation type="list" allowBlank="1" showInputMessage="1" showErrorMessage="1" sqref="D75:H75">
      <formula1>$BK$11:$CP$11</formula1>
    </dataValidation>
    <dataValidation type="list" allowBlank="1" showInputMessage="1" showErrorMessage="1" sqref="D74:H74">
      <formula1>$BK$74:$CP$74</formula1>
    </dataValidation>
    <dataValidation type="list" allowBlank="1" showInputMessage="1" showErrorMessage="1" sqref="AT27 AT35">
      <formula1>$BK$27:$EM$27</formula1>
    </dataValidation>
    <dataValidation type="whole" allowBlank="1" showInputMessage="1" showErrorMessage="1" sqref="D90:H90">
      <formula1>0</formula1>
      <formula2>50000</formula2>
    </dataValidation>
  </dataValidations>
  <printOptions horizontalCentered="1"/>
  <pageMargins left="0.59055118110236227" right="0.59055118110236227" top="0.59055118110236227" bottom="0.78740157480314965" header="0.39370078740157483" footer="0.39370078740157483"/>
  <pageSetup paperSize="9" scale="73" orientation="portrait" r:id="rId1"/>
  <headerFooter>
    <oddFooter>&amp;L&amp;"Verdana,Félkövér"&amp;8HATÁRTALANUL!&amp;"Verdana,Normál" program
HAT-14-01 Tanulmányi kirándulás hetedikeseknek
&amp;"Verdana,Félkövér"Tartalmi és pénzügyi beszámoló: 5. Az értékelő szakasz</oddFooter>
  </headerFooter>
  <rowBreaks count="3" manualBreakCount="3">
    <brk id="40" max="43" man="1"/>
    <brk id="62" max="43" man="1"/>
    <brk id="94"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F80"/>
  <sheetViews>
    <sheetView view="pageBreakPreview" topLeftCell="A70" zoomScaleNormal="100" zoomScaleSheetLayoutView="100" workbookViewId="0">
      <selection activeCell="D65" sqref="D65:K65"/>
    </sheetView>
  </sheetViews>
  <sheetFormatPr defaultColWidth="9.140625" defaultRowHeight="14.1" customHeight="1" x14ac:dyDescent="0.2"/>
  <cols>
    <col min="1" max="5" width="2.7109375" style="304" customWidth="1"/>
    <col min="6" max="7" width="2.7109375" style="160" customWidth="1"/>
    <col min="8" max="44" width="2.7109375" style="140" customWidth="1"/>
    <col min="45" max="47" width="15.7109375" style="140" hidden="1" customWidth="1"/>
    <col min="48" max="48" width="5.28515625" style="140" customWidth="1"/>
    <col min="49" max="49" width="2.140625" style="140" bestFit="1" customWidth="1"/>
    <col min="50" max="50" width="6.42578125" style="141" bestFit="1" customWidth="1"/>
    <col min="51" max="51" width="7.7109375" style="140" customWidth="1"/>
    <col min="52" max="52" width="65.7109375" style="3" customWidth="1"/>
    <col min="53" max="55" width="9.140625" style="140"/>
    <col min="56" max="59" width="0" style="140" hidden="1" customWidth="1"/>
    <col min="60" max="130" width="9.140625" style="140" hidden="1" customWidth="1"/>
    <col min="131" max="208" width="0" style="140" hidden="1" customWidth="1"/>
    <col min="209" max="16384" width="9.140625" style="140"/>
  </cols>
  <sheetData>
    <row r="1" spans="1:94" ht="20.100000000000001" customHeight="1" x14ac:dyDescent="0.2">
      <c r="A1" s="371" t="s">
        <v>864</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row>
    <row r="2" spans="1:94" ht="20.100000000000001" customHeight="1" x14ac:dyDescent="0.2">
      <c r="A2" s="536" t="s">
        <v>299</v>
      </c>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row>
    <row r="3" spans="1:94" ht="27.95" customHeight="1" x14ac:dyDescent="0.2">
      <c r="A3" s="451" t="s">
        <v>209</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row>
    <row r="4" spans="1:94" s="141" customFormat="1" ht="20.100000000000001" customHeight="1" x14ac:dyDescent="0.2">
      <c r="A4" s="403" t="s">
        <v>5</v>
      </c>
      <c r="B4" s="403"/>
      <c r="C4" s="403"/>
      <c r="D4" s="414" t="s">
        <v>597</v>
      </c>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Z4" s="3"/>
    </row>
    <row r="5" spans="1:94" s="141" customFormat="1" ht="84" customHeight="1" x14ac:dyDescent="0.2">
      <c r="A5" s="304"/>
      <c r="B5" s="304"/>
      <c r="C5" s="304"/>
      <c r="D5" s="445" t="s">
        <v>877</v>
      </c>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Z5" s="3"/>
    </row>
    <row r="6" spans="1:94" ht="20.100000000000001" customHeight="1" x14ac:dyDescent="0.2">
      <c r="E6" s="160"/>
      <c r="G6" s="140"/>
      <c r="AU6" s="145"/>
      <c r="AW6" s="141"/>
      <c r="AX6" s="140"/>
      <c r="AY6" s="3"/>
      <c r="AZ6" s="421"/>
      <c r="BK6" s="144"/>
      <c r="BL6" s="138"/>
      <c r="BM6" s="138"/>
      <c r="BN6" s="138"/>
    </row>
    <row r="7" spans="1:94" s="141" customFormat="1" ht="20.100000000000001" customHeight="1" x14ac:dyDescent="0.2">
      <c r="A7" s="403" t="s">
        <v>14</v>
      </c>
      <c r="B7" s="403"/>
      <c r="C7" s="403"/>
      <c r="D7" s="414" t="s">
        <v>599</v>
      </c>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Z7" s="421"/>
    </row>
    <row r="8" spans="1:94" s="141" customFormat="1" ht="27.95" customHeight="1" x14ac:dyDescent="0.2">
      <c r="A8" s="304"/>
      <c r="B8" s="304"/>
      <c r="C8" s="304"/>
      <c r="D8" s="543" t="s">
        <v>887</v>
      </c>
      <c r="E8" s="543"/>
      <c r="F8" s="543"/>
      <c r="G8" s="543"/>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Z8" s="3"/>
    </row>
    <row r="9" spans="1:94" s="141" customFormat="1" ht="14.1" customHeight="1" x14ac:dyDescent="0.2">
      <c r="A9" s="520"/>
      <c r="B9" s="520"/>
      <c r="C9" s="520"/>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T9" s="142"/>
      <c r="AZ9" s="3"/>
    </row>
    <row r="10" spans="1:94" s="141" customFormat="1" ht="14.1" customHeight="1" x14ac:dyDescent="0.2">
      <c r="A10" s="405" t="s">
        <v>15</v>
      </c>
      <c r="B10" s="405"/>
      <c r="C10" s="405"/>
      <c r="D10" s="390" t="s">
        <v>398</v>
      </c>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T10" s="142"/>
      <c r="AZ10" s="3"/>
    </row>
    <row r="11" spans="1:94" s="141" customFormat="1" ht="27.95" customHeight="1" x14ac:dyDescent="0.15">
      <c r="A11" s="304"/>
      <c r="B11" s="304"/>
      <c r="C11" s="304"/>
      <c r="D11" s="406" t="s">
        <v>341</v>
      </c>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303" t="s">
        <v>815</v>
      </c>
      <c r="AT11" s="303" t="s">
        <v>248</v>
      </c>
      <c r="AU11" s="303" t="s">
        <v>814</v>
      </c>
      <c r="AZ11" s="3"/>
    </row>
    <row r="12" spans="1:94" ht="14.1" customHeight="1" x14ac:dyDescent="0.2">
      <c r="D12" s="404" t="s">
        <v>143</v>
      </c>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150">
        <f>IF(D12=BM12,1,0)</f>
        <v>1</v>
      </c>
      <c r="AT12" s="143"/>
      <c r="AU12" s="158" t="str">
        <f>IF(AT12=BL22,0,IF(AT12=BM22,1,IF(AT12=BN22,0,"-")))</f>
        <v>-</v>
      </c>
      <c r="AZ12" s="421" t="str">
        <f>IF(D12=0,"FIGYELEM! Töltse ki a 6.2.1. pontban a fakultatív bemutató előadás megvalósításáról szóló mezőt!",IF(D12=BM12,"FIGYELEM! A 6.2. pont további alpontjaiban (6.2.2 - 6.2.11.) mutassa be a megvalósított bemutató előadást, adja meg a kért adatokat!",IF(D12=BL12,"FIGYELEM! A 6.2. pont további alpontjait (6.2.2 - 6.2.11.) nem kell kitöltenie, folytassa a kitöltést a 6.3. pontban!","-")))</f>
        <v>FIGYELEM! A 6.2. pont további alpontjaiban (6.2.2 - 6.2.11.) mutassa be a megvalósított bemutató előadást, adja meg a kért adatokat!</v>
      </c>
      <c r="BL12" s="140" t="s">
        <v>144</v>
      </c>
      <c r="BM12" s="140" t="s">
        <v>143</v>
      </c>
    </row>
    <row r="13" spans="1:94" s="141" customFormat="1" ht="14.1" customHeight="1" x14ac:dyDescent="0.2">
      <c r="A13" s="520"/>
      <c r="B13" s="520"/>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T13" s="142"/>
      <c r="AZ13" s="421"/>
    </row>
    <row r="14" spans="1:94" s="141" customFormat="1" ht="14.1" customHeight="1" x14ac:dyDescent="0.2">
      <c r="A14" s="405" t="s">
        <v>595</v>
      </c>
      <c r="B14" s="405"/>
      <c r="C14" s="405"/>
      <c r="D14" s="412" t="s">
        <v>149</v>
      </c>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T14" s="142"/>
      <c r="AZ14" s="421"/>
    </row>
    <row r="15" spans="1:94" s="141" customFormat="1" ht="42" customHeight="1" x14ac:dyDescent="0.2">
      <c r="A15" s="304"/>
      <c r="B15" s="304"/>
      <c r="C15" s="304"/>
      <c r="D15" s="357" t="s">
        <v>858</v>
      </c>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T15" s="142"/>
      <c r="AZ15" s="3"/>
    </row>
    <row r="16" spans="1:94" s="141" customFormat="1" ht="14.1" customHeight="1" x14ac:dyDescent="0.2">
      <c r="A16" s="304"/>
      <c r="B16" s="304"/>
      <c r="C16" s="304"/>
      <c r="D16" s="441" t="str">
        <f>'Jelenléti ív'!Q13</f>
        <v>2015.</v>
      </c>
      <c r="E16" s="385"/>
      <c r="F16" s="385"/>
      <c r="G16" s="385"/>
      <c r="H16" s="385"/>
      <c r="I16" s="434" t="s">
        <v>827</v>
      </c>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T16" s="142"/>
      <c r="AZ16" s="421" t="str">
        <f>IF(AND(D12=BK12,'Jelenléti ív'!BN21="-"),"-",IF(AND(D12=BL12,'Jelenléti ív'!BN21="-"),"-",IF(AND(D12=BM12,'Jelenléti ív'!BN21="-"),"FIGYELEM! Töltse ki a bemutató előadás időpontját a Jelenléti ív c. munkalapon!",IF(OR('Jelenléti ív'!BN22&lt;'Jelenléti ív'!BV21,'Jelenléti ív'!BN22&gt;'Jelenléti ív'!BW21),"FIGYELEM! A bemutató előadás időpontja nem esik a megvalósítási időszakba!",IF(OR(AND('Jelenléti ív'!BN22&gt;='Jelenléti ív'!BV21,'Jelenléti ív'!BN22&lt;'Jelenléti ív'!X15),AND('Jelenléti ív'!BN22&lt;='Jelenléti ív'!BW21,'Jelenléti ív'!BN22&gt;'Jelenléti ív'!Y15)),"FIGYELEM! A bemutató előadást nem a hazaérkezést követő 15 nap valamelyikén tartották, a 6.2.3. pontban indokolja az eltérést!","-")))))</f>
        <v>FIGYELEM! A bemutató előadást nem a hazaérkezést követő 15 nap valamelyikén tartották, a 6.2.3. pontban indokolja az eltérést!</v>
      </c>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row>
    <row r="17" spans="1:143" s="141" customFormat="1" ht="14.1" customHeight="1" x14ac:dyDescent="0.2">
      <c r="A17" s="304"/>
      <c r="B17" s="304"/>
      <c r="C17" s="304"/>
      <c r="D17" s="441" t="str">
        <f>'Jelenléti ív'!Q14</f>
        <v>május</v>
      </c>
      <c r="E17" s="385"/>
      <c r="F17" s="385"/>
      <c r="G17" s="385"/>
      <c r="H17" s="385"/>
      <c r="I17" s="434" t="s">
        <v>829</v>
      </c>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T17" s="142"/>
      <c r="AZ17" s="421"/>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row>
    <row r="18" spans="1:143" s="141" customFormat="1" ht="14.1" customHeight="1" x14ac:dyDescent="0.2">
      <c r="A18" s="304"/>
      <c r="B18" s="304"/>
      <c r="C18" s="304"/>
      <c r="D18" s="441" t="str">
        <f>'Jelenléti ív'!Q15</f>
        <v>29.</v>
      </c>
      <c r="E18" s="385"/>
      <c r="F18" s="385"/>
      <c r="G18" s="385"/>
      <c r="H18" s="385"/>
      <c r="I18" s="434" t="s">
        <v>72</v>
      </c>
      <c r="J18" s="434"/>
      <c r="K18" s="434"/>
      <c r="L18" s="434"/>
      <c r="M18" s="434"/>
      <c r="N18" s="434"/>
      <c r="O18" s="434"/>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T18" s="142"/>
      <c r="AZ18" s="421"/>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row>
    <row r="19" spans="1:143" s="141" customFormat="1" ht="14.1" customHeight="1" x14ac:dyDescent="0.2">
      <c r="A19" s="520"/>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T19" s="142"/>
      <c r="AZ19" s="3"/>
    </row>
    <row r="20" spans="1:143" ht="14.1" customHeight="1" x14ac:dyDescent="0.2">
      <c r="A20" s="405" t="s">
        <v>600</v>
      </c>
      <c r="B20" s="405"/>
      <c r="C20" s="405"/>
      <c r="D20" s="390" t="s">
        <v>255</v>
      </c>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W20" s="141"/>
      <c r="AX20" s="140"/>
      <c r="AY20" s="3"/>
    </row>
    <row r="21" spans="1:143" ht="27.95" customHeight="1" x14ac:dyDescent="0.15">
      <c r="D21" s="406" t="s">
        <v>310</v>
      </c>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323"/>
      <c r="AT21" s="302" t="s">
        <v>248</v>
      </c>
      <c r="AU21" s="323"/>
      <c r="AW21" s="141"/>
      <c r="AX21" s="140"/>
      <c r="AY21" s="3"/>
      <c r="AZ21" s="121"/>
    </row>
    <row r="22" spans="1:143" ht="56.1" customHeight="1" x14ac:dyDescent="0.2">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311"/>
      <c r="AT22" s="143"/>
      <c r="AU22" s="311"/>
      <c r="AV22" s="140">
        <f>LEN(D22)</f>
        <v>0</v>
      </c>
      <c r="AW22" s="140" t="s">
        <v>64</v>
      </c>
      <c r="AX22" s="141">
        <v>350</v>
      </c>
      <c r="AY22" s="140" t="s">
        <v>63</v>
      </c>
      <c r="AZ22" s="3" t="str">
        <f>IF(AV22&gt;AX22,"FIGYELEM! Tartsa be a megjelölt karakterszámot!","-")</f>
        <v>-</v>
      </c>
      <c r="BL22" s="138" t="s">
        <v>809</v>
      </c>
      <c r="BM22" s="138">
        <v>1</v>
      </c>
      <c r="BN22" s="138" t="s">
        <v>806</v>
      </c>
    </row>
    <row r="23" spans="1:143" s="144" customFormat="1" ht="14.1" customHeight="1" x14ac:dyDescent="0.2">
      <c r="A23" s="304"/>
      <c r="B23" s="304"/>
      <c r="C23" s="304"/>
      <c r="D23" s="304"/>
      <c r="E23" s="304"/>
      <c r="F23" s="311"/>
      <c r="G23" s="311"/>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0"/>
      <c r="AX23" s="40"/>
      <c r="AZ23" s="121"/>
    </row>
    <row r="24" spans="1:143" ht="14.1" customHeight="1" x14ac:dyDescent="0.2">
      <c r="A24" s="405" t="s">
        <v>601</v>
      </c>
      <c r="B24" s="405"/>
      <c r="C24" s="405"/>
      <c r="D24" s="412" t="s">
        <v>311</v>
      </c>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row>
    <row r="25" spans="1:143" ht="14.1" customHeight="1" x14ac:dyDescent="0.2">
      <c r="D25" s="357" t="s">
        <v>449</v>
      </c>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Z25" s="422" t="str">
        <f>IF(AND(D12=BM12,D26=0),"FIGYELEM! Töltse ki a bemutató előadás időtartamát a 6.2.4. pontban!","-")</f>
        <v>-</v>
      </c>
    </row>
    <row r="26" spans="1:143" ht="14.1" customHeight="1" x14ac:dyDescent="0.2">
      <c r="D26" s="457">
        <v>1</v>
      </c>
      <c r="E26" s="457"/>
      <c r="F26" s="457"/>
      <c r="G26" s="457"/>
      <c r="H26" s="457"/>
      <c r="I26" s="434" t="s">
        <v>71</v>
      </c>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Z26" s="422"/>
      <c r="BL26" s="140">
        <v>1</v>
      </c>
      <c r="BM26" s="140">
        <v>2</v>
      </c>
      <c r="BN26" s="140">
        <v>3</v>
      </c>
      <c r="BO26" s="140">
        <v>4</v>
      </c>
      <c r="BP26" s="140">
        <v>5</v>
      </c>
      <c r="BQ26" s="140">
        <v>6</v>
      </c>
      <c r="BR26" s="140">
        <v>7</v>
      </c>
      <c r="BS26" s="140">
        <v>8</v>
      </c>
      <c r="BT26" s="140">
        <v>9</v>
      </c>
      <c r="BU26" s="140">
        <v>10</v>
      </c>
    </row>
    <row r="27" spans="1:143" ht="14.1" customHeight="1" x14ac:dyDescent="0.2">
      <c r="F27" s="311"/>
      <c r="G27" s="311"/>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row>
    <row r="28" spans="1:143" ht="14.1" customHeight="1" x14ac:dyDescent="0.2">
      <c r="A28" s="405" t="s">
        <v>602</v>
      </c>
      <c r="B28" s="405"/>
      <c r="C28" s="405"/>
      <c r="D28" s="390" t="s">
        <v>708</v>
      </c>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W28" s="141"/>
      <c r="AX28" s="140"/>
      <c r="AY28" s="3"/>
      <c r="AZ28" s="140"/>
    </row>
    <row r="29" spans="1:143" ht="27.95" customHeight="1" x14ac:dyDescent="0.15">
      <c r="D29" s="357" t="s">
        <v>859</v>
      </c>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03"/>
      <c r="AT29" s="303" t="s">
        <v>456</v>
      </c>
      <c r="AU29" s="296"/>
      <c r="AW29" s="141"/>
      <c r="AX29" s="140"/>
      <c r="AY29" s="3"/>
      <c r="AZ29" s="140"/>
    </row>
    <row r="30" spans="1:143" ht="14.1" customHeight="1" x14ac:dyDescent="0.2">
      <c r="D30" s="385">
        <f>'Jelenléti ív'!Q112</f>
        <v>41</v>
      </c>
      <c r="E30" s="385"/>
      <c r="F30" s="385"/>
      <c r="G30" s="385"/>
      <c r="H30" s="385"/>
      <c r="I30" s="434" t="s">
        <v>229</v>
      </c>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321"/>
      <c r="AT30" s="143"/>
      <c r="AU30" s="311"/>
      <c r="AW30" s="141"/>
      <c r="AX30" s="140"/>
      <c r="AY30" s="422"/>
      <c r="AZ30" s="421" t="str">
        <f>IF(AND(D12=BM12,'4.'!D26&gt;D30),"FIGYELEM! A bemutató előadáson kevesebb diák vett részt, mint a tanulmányi kiránduláson, a 6.2.6. pontban indokolja az eltérést!","-")</f>
        <v>-</v>
      </c>
      <c r="BL30" s="140">
        <v>1</v>
      </c>
      <c r="BM30" s="140">
        <v>2</v>
      </c>
      <c r="BN30" s="140">
        <v>3</v>
      </c>
      <c r="BO30" s="140">
        <v>4</v>
      </c>
      <c r="BP30" s="140">
        <v>5</v>
      </c>
      <c r="BQ30" s="140">
        <v>6</v>
      </c>
      <c r="BR30" s="140">
        <v>7</v>
      </c>
      <c r="BS30" s="140">
        <v>8</v>
      </c>
      <c r="BT30" s="140">
        <v>9</v>
      </c>
      <c r="BU30" s="140">
        <v>10</v>
      </c>
      <c r="BV30" s="140">
        <v>11</v>
      </c>
      <c r="BW30" s="140">
        <v>12</v>
      </c>
      <c r="BX30" s="140">
        <v>13</v>
      </c>
      <c r="BY30" s="140">
        <v>14</v>
      </c>
      <c r="BZ30" s="140">
        <v>15</v>
      </c>
      <c r="CA30" s="140">
        <v>16</v>
      </c>
      <c r="CB30" s="140">
        <v>17</v>
      </c>
      <c r="CC30" s="140">
        <v>18</v>
      </c>
      <c r="CD30" s="140">
        <v>19</v>
      </c>
      <c r="CE30" s="140">
        <v>20</v>
      </c>
      <c r="CF30" s="140">
        <v>21</v>
      </c>
      <c r="CG30" s="140">
        <v>22</v>
      </c>
      <c r="CH30" s="140">
        <v>23</v>
      </c>
      <c r="CI30" s="140">
        <v>24</v>
      </c>
      <c r="CJ30" s="140">
        <v>25</v>
      </c>
      <c r="CK30" s="140">
        <v>26</v>
      </c>
      <c r="CL30" s="140">
        <v>27</v>
      </c>
      <c r="CM30" s="140">
        <v>28</v>
      </c>
      <c r="CN30" s="140">
        <v>29</v>
      </c>
      <c r="CO30" s="140">
        <v>30</v>
      </c>
      <c r="CP30" s="140">
        <v>31</v>
      </c>
      <c r="CQ30" s="140">
        <v>32</v>
      </c>
      <c r="CR30" s="140">
        <v>33</v>
      </c>
      <c r="CS30" s="140">
        <v>34</v>
      </c>
      <c r="CT30" s="140">
        <v>35</v>
      </c>
      <c r="CU30" s="140">
        <v>36</v>
      </c>
      <c r="CV30" s="140">
        <v>37</v>
      </c>
      <c r="CW30" s="140">
        <v>38</v>
      </c>
      <c r="CX30" s="140">
        <v>39</v>
      </c>
      <c r="CY30" s="140">
        <v>40</v>
      </c>
      <c r="CZ30" s="140">
        <v>41</v>
      </c>
      <c r="DA30" s="140">
        <v>42</v>
      </c>
      <c r="DB30" s="140">
        <v>43</v>
      </c>
      <c r="DC30" s="140">
        <v>44</v>
      </c>
      <c r="DD30" s="140">
        <v>45</v>
      </c>
      <c r="DE30" s="140">
        <v>46</v>
      </c>
      <c r="DF30" s="140">
        <v>47</v>
      </c>
      <c r="DG30" s="140">
        <v>48</v>
      </c>
      <c r="DH30" s="140">
        <v>49</v>
      </c>
      <c r="DI30" s="140">
        <v>50</v>
      </c>
      <c r="DJ30" s="140">
        <v>51</v>
      </c>
      <c r="DK30" s="140">
        <v>52</v>
      </c>
      <c r="DL30" s="140">
        <v>53</v>
      </c>
      <c r="DM30" s="140">
        <v>54</v>
      </c>
      <c r="DN30" s="140">
        <v>55</v>
      </c>
      <c r="DO30" s="140">
        <v>56</v>
      </c>
      <c r="DP30" s="140">
        <v>57</v>
      </c>
      <c r="DQ30" s="140">
        <v>58</v>
      </c>
      <c r="DR30" s="140">
        <v>59</v>
      </c>
      <c r="DS30" s="140">
        <v>60</v>
      </c>
      <c r="DT30" s="140">
        <v>61</v>
      </c>
      <c r="DU30" s="140">
        <v>62</v>
      </c>
      <c r="DV30" s="140">
        <v>63</v>
      </c>
      <c r="DW30" s="140">
        <v>64</v>
      </c>
      <c r="DX30" s="140">
        <v>65</v>
      </c>
      <c r="DY30" s="140">
        <v>66</v>
      </c>
      <c r="DZ30" s="140">
        <v>67</v>
      </c>
      <c r="EA30" s="140">
        <v>68</v>
      </c>
      <c r="EB30" s="140">
        <v>69</v>
      </c>
      <c r="EC30" s="140">
        <v>70</v>
      </c>
      <c r="ED30" s="140">
        <v>71</v>
      </c>
      <c r="EE30" s="140">
        <v>72</v>
      </c>
      <c r="EF30" s="140">
        <v>73</v>
      </c>
      <c r="EG30" s="140">
        <v>74</v>
      </c>
      <c r="EH30" s="140">
        <v>75</v>
      </c>
      <c r="EI30" s="140">
        <v>76</v>
      </c>
      <c r="EJ30" s="140">
        <v>77</v>
      </c>
      <c r="EK30" s="140">
        <v>78</v>
      </c>
      <c r="EL30" s="140">
        <v>79</v>
      </c>
      <c r="EM30" s="140">
        <v>80</v>
      </c>
    </row>
    <row r="31" spans="1:143" ht="14.1" customHeight="1" x14ac:dyDescent="0.2">
      <c r="AS31" s="322"/>
      <c r="AW31" s="141"/>
      <c r="AX31" s="140"/>
      <c r="AY31" s="422"/>
      <c r="AZ31" s="421"/>
    </row>
    <row r="32" spans="1:143" ht="14.1" customHeight="1" x14ac:dyDescent="0.2">
      <c r="A32" s="405" t="s">
        <v>603</v>
      </c>
      <c r="B32" s="405"/>
      <c r="C32" s="405"/>
      <c r="D32" s="390" t="s">
        <v>241</v>
      </c>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W32" s="141"/>
      <c r="AX32" s="140"/>
      <c r="AY32" s="3"/>
      <c r="AZ32" s="421"/>
    </row>
    <row r="33" spans="1:214" ht="27.95" customHeight="1" x14ac:dyDescent="0.15">
      <c r="D33" s="406" t="s">
        <v>285</v>
      </c>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06"/>
      <c r="AP33" s="406"/>
      <c r="AQ33" s="406"/>
      <c r="AR33" s="406"/>
      <c r="AS33" s="323"/>
      <c r="AT33" s="302" t="s">
        <v>248</v>
      </c>
      <c r="AU33" s="323"/>
      <c r="AW33" s="141"/>
      <c r="AX33" s="140"/>
      <c r="AY33" s="3"/>
      <c r="AZ33" s="121"/>
    </row>
    <row r="34" spans="1:214" ht="56.1" customHeight="1" x14ac:dyDescent="0.2">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311"/>
      <c r="AT34" s="143"/>
      <c r="AU34" s="311"/>
      <c r="AV34" s="140">
        <f>LEN(D34)</f>
        <v>0</v>
      </c>
      <c r="AW34" s="140" t="s">
        <v>64</v>
      </c>
      <c r="AX34" s="141">
        <v>350</v>
      </c>
      <c r="AY34" s="140" t="s">
        <v>63</v>
      </c>
      <c r="AZ34" s="3" t="str">
        <f>IF(AV34&gt;AX34,"FIGYELEM! Tartsa be a megjelölt karakterszámot!","-")</f>
        <v>-</v>
      </c>
    </row>
    <row r="35" spans="1:214" s="144" customFormat="1" ht="14.1" customHeight="1" x14ac:dyDescent="0.2">
      <c r="A35" s="304"/>
      <c r="B35" s="304"/>
      <c r="C35" s="304"/>
      <c r="D35" s="304"/>
      <c r="E35" s="304"/>
      <c r="F35" s="311"/>
      <c r="G35" s="311"/>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0"/>
      <c r="AX35" s="40"/>
      <c r="AZ35" s="121"/>
    </row>
    <row r="36" spans="1:214" ht="14.1" customHeight="1" x14ac:dyDescent="0.2">
      <c r="A36" s="405" t="s">
        <v>604</v>
      </c>
      <c r="B36" s="405"/>
      <c r="C36" s="405"/>
      <c r="D36" s="390" t="s">
        <v>343</v>
      </c>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145"/>
      <c r="AW36" s="141"/>
      <c r="AX36" s="140"/>
      <c r="AY36" s="3"/>
      <c r="AZ36" s="121"/>
    </row>
    <row r="37" spans="1:214" ht="27.95" customHeight="1" x14ac:dyDescent="0.15">
      <c r="D37" s="357" t="s">
        <v>859</v>
      </c>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03"/>
      <c r="AT37" s="303" t="s">
        <v>456</v>
      </c>
      <c r="AU37" s="296"/>
      <c r="AW37" s="141"/>
      <c r="AX37" s="140"/>
      <c r="AY37" s="3"/>
      <c r="AZ37" s="140"/>
    </row>
    <row r="38" spans="1:214" ht="14.1" customHeight="1" x14ac:dyDescent="0.2">
      <c r="D38" s="385">
        <f>'Jelenléti ív'!Q24</f>
        <v>5</v>
      </c>
      <c r="E38" s="385"/>
      <c r="F38" s="385"/>
      <c r="G38" s="385"/>
      <c r="H38" s="385"/>
      <c r="I38" s="434" t="s">
        <v>238</v>
      </c>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321"/>
      <c r="AT38" s="143"/>
      <c r="AU38" s="311"/>
      <c r="AW38" s="141"/>
      <c r="AX38" s="140"/>
      <c r="AY38" s="422"/>
      <c r="AZ38" s="421" t="str">
        <f>IF(AND(D12=BM12,'4.'!D30&gt;D38),"FIGYELEM! A bemutató előadáson kevesebb kísérőtanár vett részt, mint a tanulmányi kiránduláson, a 6.2.8. pontban indokolja az eltérést!","-")</f>
        <v>-</v>
      </c>
    </row>
    <row r="39" spans="1:214" ht="14.1" customHeight="1" x14ac:dyDescent="0.2">
      <c r="AS39" s="322"/>
      <c r="AW39" s="141"/>
      <c r="AX39" s="140"/>
      <c r="AY39" s="422"/>
      <c r="AZ39" s="421"/>
    </row>
    <row r="40" spans="1:214" ht="14.1" customHeight="1" x14ac:dyDescent="0.2">
      <c r="A40" s="405" t="s">
        <v>605</v>
      </c>
      <c r="B40" s="405"/>
      <c r="C40" s="405"/>
      <c r="D40" s="390" t="s">
        <v>242</v>
      </c>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W40" s="141"/>
      <c r="AX40" s="140"/>
      <c r="AY40" s="3"/>
      <c r="AZ40" s="421"/>
    </row>
    <row r="41" spans="1:214" ht="27.95" customHeight="1" x14ac:dyDescent="0.15">
      <c r="D41" s="406" t="s">
        <v>722</v>
      </c>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323"/>
      <c r="AT41" s="302" t="s">
        <v>248</v>
      </c>
      <c r="AU41" s="323"/>
      <c r="AW41" s="141"/>
      <c r="AX41" s="140"/>
      <c r="AY41" s="3"/>
      <c r="AZ41" s="140"/>
    </row>
    <row r="42" spans="1:214" ht="56.1" customHeight="1" x14ac:dyDescent="0.2">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311"/>
      <c r="AT42" s="143"/>
      <c r="AU42" s="311"/>
      <c r="AV42" s="140">
        <f>LEN(D42)</f>
        <v>0</v>
      </c>
      <c r="AW42" s="140" t="s">
        <v>64</v>
      </c>
      <c r="AX42" s="141">
        <v>350</v>
      </c>
      <c r="AY42" s="140" t="s">
        <v>63</v>
      </c>
      <c r="AZ42" s="3" t="str">
        <f>IF(AV42&gt;AX42,"FIGYELEM! Tartsa be a megjelölt karakterszámot!","-")</f>
        <v>-</v>
      </c>
    </row>
    <row r="43" spans="1:214" s="144" customFormat="1" ht="14.1" customHeight="1" x14ac:dyDescent="0.2">
      <c r="A43" s="304"/>
      <c r="B43" s="304"/>
      <c r="C43" s="304"/>
      <c r="D43" s="304"/>
      <c r="E43" s="304"/>
      <c r="F43" s="311"/>
      <c r="G43" s="311"/>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0"/>
      <c r="AX43" s="40"/>
      <c r="AZ43" s="40"/>
    </row>
    <row r="44" spans="1:214" ht="14.1" customHeight="1" x14ac:dyDescent="0.2">
      <c r="A44" s="405" t="s">
        <v>606</v>
      </c>
      <c r="B44" s="405"/>
      <c r="C44" s="405"/>
      <c r="D44" s="390" t="s">
        <v>707</v>
      </c>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c r="AN44" s="390"/>
      <c r="AO44" s="390"/>
      <c r="AP44" s="390"/>
      <c r="AQ44" s="390"/>
      <c r="AR44" s="390"/>
      <c r="AS44" s="145"/>
      <c r="AW44" s="141"/>
      <c r="AX44" s="140"/>
      <c r="AY44" s="3"/>
      <c r="AZ44" s="121"/>
    </row>
    <row r="45" spans="1:214" ht="42" customHeight="1" x14ac:dyDescent="0.15">
      <c r="D45" s="357" t="s">
        <v>860</v>
      </c>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03"/>
      <c r="AT45" s="296"/>
      <c r="AU45" s="296"/>
      <c r="AW45" s="141"/>
      <c r="AX45" s="140"/>
      <c r="AY45" s="3"/>
      <c r="AZ45" s="140"/>
    </row>
    <row r="46" spans="1:214" ht="14.1" customHeight="1" x14ac:dyDescent="0.2">
      <c r="D46" s="526">
        <v>28</v>
      </c>
      <c r="E46" s="526"/>
      <c r="F46" s="526"/>
      <c r="G46" s="526"/>
      <c r="H46" s="526"/>
      <c r="I46" s="434" t="s">
        <v>344</v>
      </c>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c r="AS46" s="322"/>
      <c r="AT46" s="337"/>
      <c r="AU46" s="311"/>
      <c r="AW46" s="141"/>
      <c r="AX46" s="140"/>
      <c r="AY46" s="422"/>
      <c r="AZ46" s="533" t="str">
        <f>IF(AND(D12=BM12,D46=0),"FIGYELEM! Töltse ki a bemutató előadás résztvevőinek létszámát a 6.2.9. pontban!",IF(AND(D12=BM12,D46&lt;20,D46&gt;0),"FIGYELEM! A bemutató előadáson az előírt 20 diáknál kevesebben vettek részt, a 6.2.10. pontban indokolja az eltérést!","-"))</f>
        <v>-</v>
      </c>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4"/>
      <c r="DV46" s="184"/>
      <c r="DW46" s="184"/>
      <c r="DX46" s="184"/>
      <c r="DY46" s="184"/>
      <c r="DZ46" s="184"/>
      <c r="EA46" s="184"/>
      <c r="EB46" s="184"/>
      <c r="EC46" s="184"/>
      <c r="ED46" s="184"/>
      <c r="EE46" s="184"/>
      <c r="EF46" s="184"/>
      <c r="EG46" s="184"/>
      <c r="EH46" s="184"/>
      <c r="EI46" s="184"/>
      <c r="EJ46" s="184"/>
      <c r="EK46" s="184"/>
      <c r="EL46" s="184"/>
      <c r="EM46" s="184"/>
      <c r="EN46" s="184"/>
      <c r="EO46" s="184"/>
      <c r="EP46" s="184"/>
      <c r="EQ46" s="184"/>
      <c r="ER46" s="184"/>
      <c r="ES46" s="184"/>
      <c r="ET46" s="184"/>
      <c r="EU46" s="184"/>
      <c r="EV46" s="184"/>
      <c r="EW46" s="184"/>
      <c r="EX46" s="184"/>
      <c r="EY46" s="184"/>
      <c r="EZ46" s="184"/>
      <c r="FA46" s="184"/>
      <c r="FB46" s="184"/>
      <c r="FC46" s="184"/>
      <c r="FD46" s="184"/>
      <c r="FE46" s="184"/>
      <c r="FF46" s="184"/>
      <c r="FG46" s="184"/>
      <c r="FH46" s="184"/>
      <c r="FI46" s="184"/>
      <c r="FJ46" s="184"/>
      <c r="FK46" s="184"/>
      <c r="FL46" s="184"/>
      <c r="FM46" s="184"/>
      <c r="FN46" s="184"/>
      <c r="FO46" s="184"/>
      <c r="FP46" s="184"/>
      <c r="FQ46" s="184"/>
      <c r="FR46" s="184"/>
      <c r="FS46" s="184"/>
      <c r="FT46" s="184"/>
      <c r="FU46" s="184"/>
      <c r="FV46" s="184"/>
      <c r="FW46" s="184"/>
      <c r="FX46" s="184"/>
      <c r="FY46" s="184"/>
      <c r="FZ46" s="184"/>
      <c r="GA46" s="184"/>
      <c r="GB46" s="184"/>
      <c r="GC46" s="184"/>
      <c r="GD46" s="184"/>
      <c r="GE46" s="184"/>
      <c r="GF46" s="184"/>
      <c r="GG46" s="184"/>
      <c r="GH46" s="184"/>
      <c r="GI46" s="184"/>
      <c r="GJ46" s="184"/>
      <c r="GK46" s="184"/>
      <c r="GL46" s="184"/>
      <c r="GM46" s="184"/>
      <c r="GN46" s="184"/>
      <c r="GO46" s="184"/>
      <c r="GP46" s="184"/>
      <c r="GQ46" s="184"/>
      <c r="GR46" s="184"/>
      <c r="GS46" s="184"/>
      <c r="GT46" s="184"/>
      <c r="GU46" s="184"/>
      <c r="GV46" s="184"/>
      <c r="GW46" s="184"/>
      <c r="GX46" s="184"/>
      <c r="GY46" s="184"/>
      <c r="GZ46" s="184"/>
      <c r="HA46" s="184"/>
      <c r="HB46" s="184"/>
      <c r="HC46" s="184"/>
      <c r="HD46" s="184"/>
      <c r="HE46" s="184"/>
      <c r="HF46" s="184"/>
    </row>
    <row r="47" spans="1:214" ht="14.1" customHeight="1" x14ac:dyDescent="0.2">
      <c r="AS47" s="322"/>
      <c r="AW47" s="141"/>
      <c r="AX47" s="140"/>
      <c r="AY47" s="422"/>
      <c r="AZ47" s="533"/>
    </row>
    <row r="48" spans="1:214" ht="14.1" customHeight="1" x14ac:dyDescent="0.2">
      <c r="A48" s="405" t="s">
        <v>607</v>
      </c>
      <c r="B48" s="405"/>
      <c r="C48" s="405"/>
      <c r="D48" s="390" t="s">
        <v>345</v>
      </c>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c r="AO48" s="390"/>
      <c r="AP48" s="390"/>
      <c r="AQ48" s="390"/>
      <c r="AR48" s="390"/>
      <c r="AW48" s="141"/>
      <c r="AX48" s="140"/>
      <c r="AY48" s="3"/>
      <c r="AZ48" s="533"/>
    </row>
    <row r="49" spans="1:52" ht="27.95" customHeight="1" x14ac:dyDescent="0.15">
      <c r="D49" s="406" t="s">
        <v>723</v>
      </c>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323"/>
      <c r="AT49" s="302" t="s">
        <v>248</v>
      </c>
      <c r="AU49" s="323"/>
      <c r="AW49" s="141"/>
      <c r="AX49" s="140"/>
      <c r="AY49" s="3"/>
      <c r="AZ49" s="140"/>
    </row>
    <row r="50" spans="1:52" ht="56.1" customHeight="1" x14ac:dyDescent="0.2">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311"/>
      <c r="AT50" s="143"/>
      <c r="AU50" s="311"/>
      <c r="AV50" s="140">
        <f>LEN(D50)</f>
        <v>0</v>
      </c>
      <c r="AW50" s="140" t="s">
        <v>64</v>
      </c>
      <c r="AX50" s="141">
        <v>350</v>
      </c>
      <c r="AY50" s="140" t="s">
        <v>63</v>
      </c>
      <c r="AZ50" s="3" t="str">
        <f>IF(AV50&gt;AX50,"FIGYELEM! Tartsa be a megjelölt karakterszámot!","-")</f>
        <v>-</v>
      </c>
    </row>
    <row r="51" spans="1:52" s="144" customFormat="1" ht="14.1" customHeight="1" x14ac:dyDescent="0.2">
      <c r="A51" s="304"/>
      <c r="B51" s="304"/>
      <c r="C51" s="304"/>
      <c r="D51" s="304"/>
      <c r="E51" s="304"/>
      <c r="F51" s="311"/>
      <c r="G51" s="311"/>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0"/>
      <c r="AX51" s="40"/>
      <c r="AZ51" s="40"/>
    </row>
    <row r="52" spans="1:52" s="141" customFormat="1" ht="14.1" customHeight="1" x14ac:dyDescent="0.15">
      <c r="A52" s="405" t="s">
        <v>608</v>
      </c>
      <c r="B52" s="405"/>
      <c r="C52" s="405"/>
      <c r="D52" s="390" t="s">
        <v>150</v>
      </c>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T52" s="208"/>
      <c r="AZ52" s="3"/>
    </row>
    <row r="53" spans="1:52" s="141" customFormat="1" ht="56.1" customHeight="1" x14ac:dyDescent="0.15">
      <c r="A53" s="304"/>
      <c r="B53" s="304"/>
      <c r="C53" s="304"/>
      <c r="D53" s="406" t="s">
        <v>878</v>
      </c>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144"/>
      <c r="AT53" s="208"/>
      <c r="AU53" s="208"/>
      <c r="AZ53" s="3"/>
    </row>
    <row r="54" spans="1:52" s="141" customFormat="1" ht="14.1" customHeight="1" x14ac:dyDescent="0.15">
      <c r="A54" s="304"/>
      <c r="B54" s="304"/>
      <c r="C54" s="304"/>
      <c r="D54" s="407" t="s">
        <v>132</v>
      </c>
      <c r="E54" s="407"/>
      <c r="F54" s="407"/>
      <c r="G54" s="407"/>
      <c r="H54" s="407"/>
      <c r="I54" s="407"/>
      <c r="J54" s="407"/>
      <c r="K54" s="407"/>
      <c r="L54" s="410" t="s">
        <v>134</v>
      </c>
      <c r="M54" s="376"/>
      <c r="N54" s="376"/>
      <c r="O54" s="376"/>
      <c r="P54" s="376"/>
      <c r="Q54" s="110"/>
      <c r="R54" s="407" t="s">
        <v>133</v>
      </c>
      <c r="S54" s="407"/>
      <c r="T54" s="407"/>
      <c r="U54" s="407"/>
      <c r="V54" s="407"/>
      <c r="W54" s="407"/>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146" t="s">
        <v>815</v>
      </c>
      <c r="AT54" s="219"/>
      <c r="AU54" s="219"/>
      <c r="AZ54" s="3"/>
    </row>
    <row r="55" spans="1:52" s="141" customFormat="1" ht="14.1" customHeight="1" x14ac:dyDescent="0.2">
      <c r="A55" s="42"/>
      <c r="B55" s="42"/>
      <c r="C55" s="42"/>
      <c r="D55" s="408" t="str">
        <f>CONCATENATE('2.'!$D$8,'2.'!$I$8,'2.'!$J$8,"-")</f>
        <v>HAT-14-01-0380-</v>
      </c>
      <c r="E55" s="408"/>
      <c r="F55" s="408"/>
      <c r="G55" s="408"/>
      <c r="H55" s="408"/>
      <c r="I55" s="408"/>
      <c r="J55" s="408"/>
      <c r="K55" s="408"/>
      <c r="L55" s="428" t="s">
        <v>1120</v>
      </c>
      <c r="M55" s="429"/>
      <c r="N55" s="429"/>
      <c r="O55" s="429"/>
      <c r="P55" s="429"/>
      <c r="Q55" s="109" t="s">
        <v>129</v>
      </c>
      <c r="R55" s="430" t="s">
        <v>1123</v>
      </c>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335">
        <f>IF(L55&gt;0,1,0)</f>
        <v>1</v>
      </c>
      <c r="AT55" s="321"/>
      <c r="AU55" s="322"/>
      <c r="AZ55" s="3"/>
    </row>
    <row r="56" spans="1:52" s="141" customFormat="1" ht="14.1" customHeight="1" x14ac:dyDescent="0.2">
      <c r="A56" s="42"/>
      <c r="B56" s="42"/>
      <c r="C56" s="42"/>
      <c r="D56" s="408" t="str">
        <f>CONCATENATE('2.'!$D$8,'2.'!$I$8,'2.'!$J$8,"-")</f>
        <v>HAT-14-01-0380-</v>
      </c>
      <c r="E56" s="408"/>
      <c r="F56" s="408"/>
      <c r="G56" s="408"/>
      <c r="H56" s="408"/>
      <c r="I56" s="408"/>
      <c r="J56" s="408"/>
      <c r="K56" s="408"/>
      <c r="L56" s="428" t="s">
        <v>1121</v>
      </c>
      <c r="M56" s="429"/>
      <c r="N56" s="429"/>
      <c r="O56" s="429"/>
      <c r="P56" s="429"/>
      <c r="Q56" s="109" t="s">
        <v>129</v>
      </c>
      <c r="R56" s="430" t="s">
        <v>1123</v>
      </c>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335">
        <f>IF(L56&gt;0,1,0)</f>
        <v>1</v>
      </c>
      <c r="AT56" s="321"/>
      <c r="AU56" s="322"/>
      <c r="AZ56" s="3"/>
    </row>
    <row r="57" spans="1:52" s="141" customFormat="1" ht="14.1" customHeight="1" x14ac:dyDescent="0.2">
      <c r="A57" s="42"/>
      <c r="B57" s="42"/>
      <c r="C57" s="42"/>
      <c r="D57" s="408" t="str">
        <f>CONCATENATE('2.'!$D$8,'2.'!$I$8,'2.'!$J$8,"-")</f>
        <v>HAT-14-01-0380-</v>
      </c>
      <c r="E57" s="408"/>
      <c r="F57" s="408"/>
      <c r="G57" s="408"/>
      <c r="H57" s="408"/>
      <c r="I57" s="408"/>
      <c r="J57" s="408"/>
      <c r="K57" s="408"/>
      <c r="L57" s="428" t="s">
        <v>1122</v>
      </c>
      <c r="M57" s="429"/>
      <c r="N57" s="429"/>
      <c r="O57" s="429"/>
      <c r="P57" s="429"/>
      <c r="Q57" s="109" t="s">
        <v>129</v>
      </c>
      <c r="R57" s="430" t="s">
        <v>1123</v>
      </c>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430"/>
      <c r="AR57" s="430"/>
      <c r="AS57" s="335">
        <f>IF(L57&gt;0,1,0)</f>
        <v>1</v>
      </c>
      <c r="AT57" s="321"/>
      <c r="AU57" s="322"/>
      <c r="AZ57" s="3"/>
    </row>
    <row r="58" spans="1:52" s="141" customFormat="1" ht="20.100000000000001" customHeight="1" x14ac:dyDescent="0.2">
      <c r="A58" s="520"/>
      <c r="B58" s="520"/>
      <c r="C58" s="520"/>
      <c r="D58" s="520"/>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299">
        <f>SUM(AS55:AS57)</f>
        <v>3</v>
      </c>
      <c r="AT58" s="299"/>
      <c r="AU58" s="299"/>
      <c r="AZ58" s="3"/>
    </row>
    <row r="59" spans="1:52" s="141" customFormat="1" ht="20.100000000000001" customHeight="1" x14ac:dyDescent="0.2">
      <c r="A59" s="403" t="s">
        <v>609</v>
      </c>
      <c r="B59" s="403"/>
      <c r="C59" s="403"/>
      <c r="D59" s="414" t="s">
        <v>598</v>
      </c>
      <c r="E59" s="414"/>
      <c r="F59" s="414"/>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T59" s="142"/>
      <c r="AZ59" s="3"/>
    </row>
    <row r="60" spans="1:52" s="141" customFormat="1" ht="27.95" customHeight="1" x14ac:dyDescent="0.2">
      <c r="A60" s="304"/>
      <c r="B60" s="304"/>
      <c r="C60" s="304"/>
      <c r="D60" s="445" t="s">
        <v>888</v>
      </c>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T60" s="142"/>
      <c r="AZ60" s="3"/>
    </row>
    <row r="61" spans="1:52" s="141" customFormat="1" ht="14.1" customHeight="1" x14ac:dyDescent="0.2">
      <c r="A61" s="304"/>
      <c r="B61" s="304"/>
      <c r="C61" s="304"/>
      <c r="D61" s="304"/>
      <c r="E61" s="304"/>
      <c r="F61" s="300"/>
      <c r="G61" s="300"/>
      <c r="H61" s="300"/>
      <c r="I61" s="300"/>
      <c r="J61" s="300"/>
      <c r="M61" s="299"/>
      <c r="AR61" s="299"/>
      <c r="AT61" s="142"/>
      <c r="AZ61" s="3"/>
    </row>
    <row r="62" spans="1:52" s="141" customFormat="1" ht="14.1" customHeight="1" x14ac:dyDescent="0.2">
      <c r="A62" s="405" t="s">
        <v>610</v>
      </c>
      <c r="B62" s="405"/>
      <c r="C62" s="405"/>
      <c r="D62" s="390" t="s">
        <v>151</v>
      </c>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T62" s="142"/>
      <c r="AZ62" s="3"/>
    </row>
    <row r="63" spans="1:52" s="141" customFormat="1" ht="56.1" customHeight="1" x14ac:dyDescent="0.2">
      <c r="A63" s="304"/>
      <c r="B63" s="304"/>
      <c r="C63" s="304"/>
      <c r="D63" s="367" t="s">
        <v>613</v>
      </c>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T63" s="142"/>
      <c r="AZ63" s="3"/>
    </row>
    <row r="64" spans="1:52" s="141" customFormat="1" ht="69.95" customHeight="1" x14ac:dyDescent="0.15">
      <c r="A64" s="304"/>
      <c r="B64" s="304"/>
      <c r="C64" s="304"/>
      <c r="D64" s="535" t="s">
        <v>173</v>
      </c>
      <c r="E64" s="535"/>
      <c r="F64" s="535"/>
      <c r="G64" s="535"/>
      <c r="H64" s="535"/>
      <c r="I64" s="535"/>
      <c r="J64" s="535"/>
      <c r="K64" s="535"/>
      <c r="L64" s="535" t="s">
        <v>615</v>
      </c>
      <c r="M64" s="535"/>
      <c r="N64" s="535"/>
      <c r="O64" s="535"/>
      <c r="P64" s="535"/>
      <c r="Q64" s="535"/>
      <c r="R64" s="535" t="s">
        <v>174</v>
      </c>
      <c r="S64" s="535"/>
      <c r="T64" s="535"/>
      <c r="U64" s="535"/>
      <c r="V64" s="535"/>
      <c r="W64" s="535"/>
      <c r="X64" s="535"/>
      <c r="Y64" s="535"/>
      <c r="Z64" s="535"/>
      <c r="AA64" s="535"/>
      <c r="AB64" s="535"/>
      <c r="AC64" s="535"/>
      <c r="AD64" s="535"/>
      <c r="AE64" s="535"/>
      <c r="AF64" s="535"/>
      <c r="AG64" s="535"/>
      <c r="AH64" s="535"/>
      <c r="AI64" s="535"/>
      <c r="AJ64" s="535"/>
      <c r="AK64" s="535" t="s">
        <v>304</v>
      </c>
      <c r="AL64" s="535"/>
      <c r="AM64" s="535"/>
      <c r="AN64" s="535"/>
      <c r="AO64" s="535"/>
      <c r="AP64" s="535"/>
      <c r="AQ64" s="535"/>
      <c r="AR64" s="535"/>
      <c r="AS64" s="303" t="s">
        <v>815</v>
      </c>
      <c r="AT64" s="303" t="s">
        <v>248</v>
      </c>
      <c r="AU64" s="303"/>
      <c r="AZ64" s="3"/>
    </row>
    <row r="65" spans="1:67" s="141" customFormat="1" ht="56.1" customHeight="1" x14ac:dyDescent="0.2">
      <c r="A65" s="304"/>
      <c r="B65" s="304"/>
      <c r="C65" s="304"/>
      <c r="D65" s="534" t="s">
        <v>894</v>
      </c>
      <c r="E65" s="534"/>
      <c r="F65" s="534"/>
      <c r="G65" s="534"/>
      <c r="H65" s="534"/>
      <c r="I65" s="534"/>
      <c r="J65" s="534"/>
      <c r="K65" s="534"/>
      <c r="L65" s="540">
        <v>42142</v>
      </c>
      <c r="M65" s="540"/>
      <c r="N65" s="540"/>
      <c r="O65" s="540"/>
      <c r="P65" s="540"/>
      <c r="Q65" s="540"/>
      <c r="R65" s="538" t="s">
        <v>833</v>
      </c>
      <c r="S65" s="539"/>
      <c r="T65" s="539"/>
      <c r="U65" s="539"/>
      <c r="V65" s="539"/>
      <c r="W65" s="539"/>
      <c r="X65" s="539"/>
      <c r="Y65" s="539"/>
      <c r="Z65" s="539"/>
      <c r="AA65" s="539"/>
      <c r="AB65" s="539"/>
      <c r="AC65" s="539"/>
      <c r="AD65" s="539"/>
      <c r="AE65" s="539"/>
      <c r="AF65" s="539"/>
      <c r="AG65" s="539"/>
      <c r="AH65" s="539"/>
      <c r="AI65" s="539"/>
      <c r="AJ65" s="539"/>
      <c r="AK65" s="534" t="s">
        <v>1124</v>
      </c>
      <c r="AL65" s="534"/>
      <c r="AM65" s="534"/>
      <c r="AN65" s="534"/>
      <c r="AO65" s="534"/>
      <c r="AP65" s="534"/>
      <c r="AQ65" s="534"/>
      <c r="AR65" s="534"/>
      <c r="AS65" s="162">
        <f t="shared" ref="AS65:AS74" si="0">IF(D65&gt;0,1,0)</f>
        <v>1</v>
      </c>
      <c r="AT65" s="143"/>
      <c r="AU65" s="156"/>
      <c r="AZ65" s="291" t="str">
        <f>IF(D65=0,"-",IF(OR('Jelenléti ív'!N13=0,'Jelenléti ív'!N14=0,'Jelenléti ív'!N15=0,'Jelenléti ív'!O13=0,'Jelenléti ív'!O14=0,'Jelenléti ív'!O15=0),"FIGYELEM! Töltse ki a tanulmányi kirándulás időpontját a Jelenléti ív c. munkalapon!",IF(AND(D65&gt;0,OR(L65&lt;'Jelenléti ív'!X$12,L65&gt;'Jelenléti ív'!Y$16)),"FIGYELEM! A sajtómegjelenés nem az utazást megelőző 30. nap és a hazaérkezést követő 30. nap közötti időszakban került megvalósításra, a 6.3.2. pontban indokolja az eltérést!","-")))</f>
        <v>-</v>
      </c>
      <c r="BL65" s="140" t="s">
        <v>809</v>
      </c>
      <c r="BM65" s="140">
        <v>1</v>
      </c>
      <c r="BN65" s="140" t="s">
        <v>806</v>
      </c>
    </row>
    <row r="66" spans="1:67" s="141" customFormat="1" ht="56.1" customHeight="1" x14ac:dyDescent="0.2">
      <c r="A66" s="304"/>
      <c r="B66" s="304"/>
      <c r="C66" s="304"/>
      <c r="D66" s="534"/>
      <c r="E66" s="534"/>
      <c r="F66" s="534"/>
      <c r="G66" s="534"/>
      <c r="H66" s="534"/>
      <c r="I66" s="534"/>
      <c r="J66" s="534"/>
      <c r="K66" s="534"/>
      <c r="L66" s="540"/>
      <c r="M66" s="540"/>
      <c r="N66" s="540"/>
      <c r="O66" s="540"/>
      <c r="P66" s="540"/>
      <c r="Q66" s="540"/>
      <c r="R66" s="538"/>
      <c r="S66" s="539"/>
      <c r="T66" s="539"/>
      <c r="U66" s="539"/>
      <c r="V66" s="539"/>
      <c r="W66" s="539"/>
      <c r="X66" s="539"/>
      <c r="Y66" s="539"/>
      <c r="Z66" s="539"/>
      <c r="AA66" s="539"/>
      <c r="AB66" s="539"/>
      <c r="AC66" s="539"/>
      <c r="AD66" s="539"/>
      <c r="AE66" s="539"/>
      <c r="AF66" s="539"/>
      <c r="AG66" s="539"/>
      <c r="AH66" s="539"/>
      <c r="AI66" s="539"/>
      <c r="AJ66" s="539"/>
      <c r="AK66" s="534"/>
      <c r="AL66" s="534"/>
      <c r="AM66" s="534"/>
      <c r="AN66" s="534"/>
      <c r="AO66" s="534"/>
      <c r="AP66" s="534"/>
      <c r="AQ66" s="534"/>
      <c r="AR66" s="534"/>
      <c r="AS66" s="162">
        <f t="shared" si="0"/>
        <v>0</v>
      </c>
      <c r="AT66" s="143"/>
      <c r="AU66" s="156"/>
      <c r="AZ66" s="291" t="str">
        <f>IF(D66=0,"-",IF(OR('Jelenléti ív'!N13=0,'Jelenléti ív'!N14=0,'Jelenléti ív'!N15=0,'Jelenléti ív'!O13=0,'Jelenléti ív'!O14=0,'Jelenléti ív'!O15=0),"FIGYELEM! Töltse ki a tanulmányi kirándulás időpontját a Jelenléti ív c. munkalapon!",IF(AND(D66&gt;0,OR(L66&lt;'Jelenléti ív'!X$12,L66&gt;'Jelenléti ív'!Y$16)),"FIGYELEM! A sajtómegjelenés nem az utazást megelőző 30. nap és a hazaérkezést követő 30. nap közötti időszakban került megvalósításra, a 6.3.2. pontban indokolja az eltérést!","-")))</f>
        <v>-</v>
      </c>
      <c r="BL66" s="140" t="s">
        <v>832</v>
      </c>
      <c r="BM66" s="140" t="s">
        <v>833</v>
      </c>
      <c r="BN66" s="140" t="s">
        <v>834</v>
      </c>
      <c r="BO66" s="140" t="s">
        <v>835</v>
      </c>
    </row>
    <row r="67" spans="1:67" s="141" customFormat="1" ht="56.1" customHeight="1" x14ac:dyDescent="0.2">
      <c r="A67" s="304"/>
      <c r="B67" s="304"/>
      <c r="C67" s="304"/>
      <c r="D67" s="534"/>
      <c r="E67" s="534"/>
      <c r="F67" s="534"/>
      <c r="G67" s="534"/>
      <c r="H67" s="534"/>
      <c r="I67" s="534"/>
      <c r="J67" s="534"/>
      <c r="K67" s="534"/>
      <c r="L67" s="540"/>
      <c r="M67" s="540"/>
      <c r="N67" s="540"/>
      <c r="O67" s="540"/>
      <c r="P67" s="540"/>
      <c r="Q67" s="540"/>
      <c r="R67" s="538"/>
      <c r="S67" s="539"/>
      <c r="T67" s="539"/>
      <c r="U67" s="539"/>
      <c r="V67" s="539"/>
      <c r="W67" s="539"/>
      <c r="X67" s="539"/>
      <c r="Y67" s="539"/>
      <c r="Z67" s="539"/>
      <c r="AA67" s="539"/>
      <c r="AB67" s="539"/>
      <c r="AC67" s="539"/>
      <c r="AD67" s="539"/>
      <c r="AE67" s="539"/>
      <c r="AF67" s="539"/>
      <c r="AG67" s="539"/>
      <c r="AH67" s="539"/>
      <c r="AI67" s="539"/>
      <c r="AJ67" s="539"/>
      <c r="AK67" s="534"/>
      <c r="AL67" s="534"/>
      <c r="AM67" s="534"/>
      <c r="AN67" s="534"/>
      <c r="AO67" s="534"/>
      <c r="AP67" s="534"/>
      <c r="AQ67" s="534"/>
      <c r="AR67" s="534"/>
      <c r="AS67" s="162">
        <f t="shared" si="0"/>
        <v>0</v>
      </c>
      <c r="AT67" s="143"/>
      <c r="AU67" s="156"/>
      <c r="AZ67" s="291" t="str">
        <f>IF(D67=0,"-",IF(OR('Jelenléti ív'!N13=0,'Jelenléti ív'!N14=0,'Jelenléti ív'!N15=0,'Jelenléti ív'!O13=0,'Jelenléti ív'!O14=0,'Jelenléti ív'!O15=0),"FIGYELEM! Töltse ki a tanulmányi kirándulás időpontját a Jelenléti ív c. munkalapon!",IF(AND(D67&gt;0,OR(L67&lt;'Jelenléti ív'!X$12,L67&gt;'Jelenléti ív'!Y$16)),"FIGYELEM! A sajtómegjelenés nem az utazást megelőző 30. nap és a hazaérkezést követő 30. nap közötti időszakban került megvalósításra, a 6.3.2. pontban indokolja az eltérést!","-")))</f>
        <v>-</v>
      </c>
    </row>
    <row r="68" spans="1:67" s="141" customFormat="1" ht="56.1" customHeight="1" x14ac:dyDescent="0.2">
      <c r="A68" s="304"/>
      <c r="B68" s="304"/>
      <c r="C68" s="304"/>
      <c r="D68" s="534"/>
      <c r="E68" s="534"/>
      <c r="F68" s="534"/>
      <c r="G68" s="534"/>
      <c r="H68" s="534"/>
      <c r="I68" s="534"/>
      <c r="J68" s="534"/>
      <c r="K68" s="534"/>
      <c r="L68" s="540"/>
      <c r="M68" s="540"/>
      <c r="N68" s="540"/>
      <c r="O68" s="540"/>
      <c r="P68" s="540"/>
      <c r="Q68" s="540"/>
      <c r="R68" s="538"/>
      <c r="S68" s="539"/>
      <c r="T68" s="539"/>
      <c r="U68" s="539"/>
      <c r="V68" s="539"/>
      <c r="W68" s="539"/>
      <c r="X68" s="539"/>
      <c r="Y68" s="539"/>
      <c r="Z68" s="539"/>
      <c r="AA68" s="539"/>
      <c r="AB68" s="539"/>
      <c r="AC68" s="539"/>
      <c r="AD68" s="539"/>
      <c r="AE68" s="539"/>
      <c r="AF68" s="539"/>
      <c r="AG68" s="539"/>
      <c r="AH68" s="539"/>
      <c r="AI68" s="539"/>
      <c r="AJ68" s="539"/>
      <c r="AK68" s="534"/>
      <c r="AL68" s="534"/>
      <c r="AM68" s="534"/>
      <c r="AN68" s="534"/>
      <c r="AO68" s="534"/>
      <c r="AP68" s="534"/>
      <c r="AQ68" s="534"/>
      <c r="AR68" s="534"/>
      <c r="AS68" s="162">
        <f t="shared" si="0"/>
        <v>0</v>
      </c>
      <c r="AT68" s="143"/>
      <c r="AU68" s="156"/>
      <c r="AZ68" s="291" t="str">
        <f>IF(D68=0,"-",IF(OR('Jelenléti ív'!N13=0,'Jelenléti ív'!N14=0,'Jelenléti ív'!N15=0,'Jelenléti ív'!O13=0,'Jelenléti ív'!O14=0,'Jelenléti ív'!O15=0),"FIGYELEM! Töltse ki a tanulmányi kirándulás időpontját a Jelenléti ív c. munkalapon!",IF(AND(D68&gt;0,OR(L68&lt;'Jelenléti ív'!X$12,L68&gt;'Jelenléti ív'!Y$16)),"FIGYELEM! A sajtómegjelenés nem az utazást megelőző 30. nap és a hazaérkezést követő 30. nap közötti időszakban került megvalósításra, a 6.3.2. pontban indokolja az eltérést!","-")))</f>
        <v>-</v>
      </c>
    </row>
    <row r="69" spans="1:67" s="141" customFormat="1" ht="56.1" customHeight="1" x14ac:dyDescent="0.2">
      <c r="A69" s="304"/>
      <c r="B69" s="304"/>
      <c r="C69" s="304"/>
      <c r="D69" s="534"/>
      <c r="E69" s="534"/>
      <c r="F69" s="534"/>
      <c r="G69" s="534"/>
      <c r="H69" s="534"/>
      <c r="I69" s="534"/>
      <c r="J69" s="534"/>
      <c r="K69" s="534"/>
      <c r="L69" s="540"/>
      <c r="M69" s="540"/>
      <c r="N69" s="540"/>
      <c r="O69" s="540"/>
      <c r="P69" s="540"/>
      <c r="Q69" s="540"/>
      <c r="R69" s="538"/>
      <c r="S69" s="539"/>
      <c r="T69" s="539"/>
      <c r="U69" s="539"/>
      <c r="V69" s="539"/>
      <c r="W69" s="539"/>
      <c r="X69" s="539"/>
      <c r="Y69" s="539"/>
      <c r="Z69" s="539"/>
      <c r="AA69" s="539"/>
      <c r="AB69" s="539"/>
      <c r="AC69" s="539"/>
      <c r="AD69" s="539"/>
      <c r="AE69" s="539"/>
      <c r="AF69" s="539"/>
      <c r="AG69" s="539"/>
      <c r="AH69" s="539"/>
      <c r="AI69" s="539"/>
      <c r="AJ69" s="539"/>
      <c r="AK69" s="534"/>
      <c r="AL69" s="534"/>
      <c r="AM69" s="534"/>
      <c r="AN69" s="534"/>
      <c r="AO69" s="534"/>
      <c r="AP69" s="534"/>
      <c r="AQ69" s="534"/>
      <c r="AR69" s="534"/>
      <c r="AS69" s="162">
        <f t="shared" si="0"/>
        <v>0</v>
      </c>
      <c r="AT69" s="143"/>
      <c r="AU69" s="156"/>
      <c r="AZ69" s="291" t="str">
        <f>IF(D69=0,"-",IF(OR('Jelenléti ív'!N13=0,'Jelenléti ív'!N14=0,'Jelenléti ív'!N15=0,'Jelenléti ív'!O13=0,'Jelenléti ív'!O14=0,'Jelenléti ív'!O15=0),"FIGYELEM! Töltse ki a tanulmányi kirándulás időpontját a Jelenléti ív c. munkalapon!",IF(AND(D69&gt;0,OR(L69&lt;'Jelenléti ív'!X$12,L69&gt;'Jelenléti ív'!Y$16)),"FIGYELEM! A sajtómegjelenés nem az utazást megelőző 30. nap és a hazaérkezést követő 30. nap közötti időszakban került megvalósításra, a 6.3.2. pontban indokolja az eltérést!","-")))</f>
        <v>-</v>
      </c>
    </row>
    <row r="70" spans="1:67" s="141" customFormat="1" ht="56.1" customHeight="1" x14ac:dyDescent="0.2">
      <c r="A70" s="304"/>
      <c r="B70" s="304"/>
      <c r="C70" s="304"/>
      <c r="D70" s="534"/>
      <c r="E70" s="534"/>
      <c r="F70" s="534"/>
      <c r="G70" s="534"/>
      <c r="H70" s="534"/>
      <c r="I70" s="534"/>
      <c r="J70" s="534"/>
      <c r="K70" s="534"/>
      <c r="L70" s="540"/>
      <c r="M70" s="540"/>
      <c r="N70" s="540"/>
      <c r="O70" s="540"/>
      <c r="P70" s="540"/>
      <c r="Q70" s="540"/>
      <c r="R70" s="538"/>
      <c r="S70" s="539"/>
      <c r="T70" s="539"/>
      <c r="U70" s="539"/>
      <c r="V70" s="539"/>
      <c r="W70" s="539"/>
      <c r="X70" s="539"/>
      <c r="Y70" s="539"/>
      <c r="Z70" s="539"/>
      <c r="AA70" s="539"/>
      <c r="AB70" s="539"/>
      <c r="AC70" s="539"/>
      <c r="AD70" s="539"/>
      <c r="AE70" s="539"/>
      <c r="AF70" s="539"/>
      <c r="AG70" s="539"/>
      <c r="AH70" s="539"/>
      <c r="AI70" s="539"/>
      <c r="AJ70" s="539"/>
      <c r="AK70" s="534"/>
      <c r="AL70" s="534"/>
      <c r="AM70" s="534"/>
      <c r="AN70" s="534"/>
      <c r="AO70" s="534"/>
      <c r="AP70" s="534"/>
      <c r="AQ70" s="534"/>
      <c r="AR70" s="534"/>
      <c r="AS70" s="162">
        <f t="shared" si="0"/>
        <v>0</v>
      </c>
      <c r="AT70" s="143"/>
      <c r="AU70" s="156"/>
      <c r="AZ70" s="291" t="str">
        <f>IF(D70=0,"-",IF(OR('Jelenléti ív'!N13=0,'Jelenléti ív'!N14=0,'Jelenléti ív'!N15=0,'Jelenléti ív'!O13=0,'Jelenléti ív'!O14=0,'Jelenléti ív'!O15=0),"FIGYELEM! Töltse ki a tanulmányi kirándulás időpontját a Jelenléti ív c. munkalapon!",IF(AND(D70&gt;0,OR(L70&lt;'Jelenléti ív'!X$12,L70&gt;'Jelenléti ív'!Y$16)),"FIGYELEM! A sajtómegjelenés nem az utazást megelőző 30. nap és a hazaérkezést követő 30. nap közötti időszakban került megvalósításra, a 6.3.2. pontban indokolja az eltérést!","-")))</f>
        <v>-</v>
      </c>
    </row>
    <row r="71" spans="1:67" s="141" customFormat="1" ht="56.1" customHeight="1" x14ac:dyDescent="0.2">
      <c r="A71" s="304"/>
      <c r="B71" s="304"/>
      <c r="C71" s="304"/>
      <c r="D71" s="534"/>
      <c r="E71" s="534"/>
      <c r="F71" s="534"/>
      <c r="G71" s="534"/>
      <c r="H71" s="534"/>
      <c r="I71" s="534"/>
      <c r="J71" s="534"/>
      <c r="K71" s="534"/>
      <c r="L71" s="540"/>
      <c r="M71" s="540"/>
      <c r="N71" s="540"/>
      <c r="O71" s="540"/>
      <c r="P71" s="540"/>
      <c r="Q71" s="540"/>
      <c r="R71" s="538"/>
      <c r="S71" s="539"/>
      <c r="T71" s="539"/>
      <c r="U71" s="539"/>
      <c r="V71" s="539"/>
      <c r="W71" s="539"/>
      <c r="X71" s="539"/>
      <c r="Y71" s="539"/>
      <c r="Z71" s="539"/>
      <c r="AA71" s="539"/>
      <c r="AB71" s="539"/>
      <c r="AC71" s="539"/>
      <c r="AD71" s="539"/>
      <c r="AE71" s="539"/>
      <c r="AF71" s="539"/>
      <c r="AG71" s="539"/>
      <c r="AH71" s="539"/>
      <c r="AI71" s="539"/>
      <c r="AJ71" s="539"/>
      <c r="AK71" s="534"/>
      <c r="AL71" s="534"/>
      <c r="AM71" s="534"/>
      <c r="AN71" s="534"/>
      <c r="AO71" s="534"/>
      <c r="AP71" s="534"/>
      <c r="AQ71" s="534"/>
      <c r="AR71" s="534"/>
      <c r="AS71" s="162">
        <f t="shared" si="0"/>
        <v>0</v>
      </c>
      <c r="AT71" s="143"/>
      <c r="AU71" s="156"/>
      <c r="AZ71" s="291" t="str">
        <f>IF(D71=0,"-",IF(OR('Jelenléti ív'!N13=0,'Jelenléti ív'!N14=0,'Jelenléti ív'!N15=0,'Jelenléti ív'!O13=0,'Jelenléti ív'!O14=0,'Jelenléti ív'!O15=0),"FIGYELEM! Töltse ki a tanulmányi kirándulás időpontját a Jelenléti ív c. munkalapon!",IF(AND(D71&gt;0,OR(L71&lt;'Jelenléti ív'!X$12,L71&gt;'Jelenléti ív'!Y$16)),"FIGYELEM! A sajtómegjelenés nem az utazást megelőző 30. nap és a hazaérkezést követő 30. nap közötti időszakban került megvalósításra, a 6.3.2. pontban indokolja az eltérést!","-")))</f>
        <v>-</v>
      </c>
    </row>
    <row r="72" spans="1:67" s="141" customFormat="1" ht="56.1" customHeight="1" x14ac:dyDescent="0.2">
      <c r="A72" s="304"/>
      <c r="B72" s="304"/>
      <c r="C72" s="304"/>
      <c r="D72" s="534"/>
      <c r="E72" s="534"/>
      <c r="F72" s="534"/>
      <c r="G72" s="534"/>
      <c r="H72" s="534"/>
      <c r="I72" s="534"/>
      <c r="J72" s="534"/>
      <c r="K72" s="534"/>
      <c r="L72" s="540"/>
      <c r="M72" s="540"/>
      <c r="N72" s="540"/>
      <c r="O72" s="540"/>
      <c r="P72" s="540"/>
      <c r="Q72" s="540"/>
      <c r="R72" s="538"/>
      <c r="S72" s="539"/>
      <c r="T72" s="539"/>
      <c r="U72" s="539"/>
      <c r="V72" s="539"/>
      <c r="W72" s="539"/>
      <c r="X72" s="539"/>
      <c r="Y72" s="539"/>
      <c r="Z72" s="539"/>
      <c r="AA72" s="539"/>
      <c r="AB72" s="539"/>
      <c r="AC72" s="539"/>
      <c r="AD72" s="539"/>
      <c r="AE72" s="539"/>
      <c r="AF72" s="539"/>
      <c r="AG72" s="539"/>
      <c r="AH72" s="539"/>
      <c r="AI72" s="539"/>
      <c r="AJ72" s="539"/>
      <c r="AK72" s="534"/>
      <c r="AL72" s="534"/>
      <c r="AM72" s="534"/>
      <c r="AN72" s="534"/>
      <c r="AO72" s="534"/>
      <c r="AP72" s="534"/>
      <c r="AQ72" s="534"/>
      <c r="AR72" s="534"/>
      <c r="AS72" s="162">
        <f t="shared" si="0"/>
        <v>0</v>
      </c>
      <c r="AT72" s="143"/>
      <c r="AU72" s="156"/>
      <c r="AZ72" s="291" t="str">
        <f>IF(D72=0,"-",IF(OR('Jelenléti ív'!N13=0,'Jelenléti ív'!N14=0,'Jelenléti ív'!N15=0,'Jelenléti ív'!O13=0,'Jelenléti ív'!O14=0,'Jelenléti ív'!O15=0),"FIGYELEM! Töltse ki a tanulmányi kirándulás időpontját a Jelenléti ív c. munkalapon!",IF(AND(D72&gt;0,OR(L72&lt;'Jelenléti ív'!X$12,L72&gt;'Jelenléti ív'!Y$16)),"FIGYELEM! A sajtómegjelenés nem az utazást megelőző 30. nap és a hazaérkezést követő 30. nap közötti időszakban került megvalósításra, a 6.3.2. pontban indokolja az eltérést!","-")))</f>
        <v>-</v>
      </c>
    </row>
    <row r="73" spans="1:67" s="141" customFormat="1" ht="56.1" customHeight="1" x14ac:dyDescent="0.2">
      <c r="A73" s="304"/>
      <c r="B73" s="304"/>
      <c r="C73" s="304"/>
      <c r="D73" s="534"/>
      <c r="E73" s="534"/>
      <c r="F73" s="534"/>
      <c r="G73" s="534"/>
      <c r="H73" s="534"/>
      <c r="I73" s="534"/>
      <c r="J73" s="534"/>
      <c r="K73" s="534"/>
      <c r="L73" s="540"/>
      <c r="M73" s="540"/>
      <c r="N73" s="540"/>
      <c r="O73" s="540"/>
      <c r="P73" s="540"/>
      <c r="Q73" s="540"/>
      <c r="R73" s="538"/>
      <c r="S73" s="539"/>
      <c r="T73" s="539"/>
      <c r="U73" s="539"/>
      <c r="V73" s="539"/>
      <c r="W73" s="539"/>
      <c r="X73" s="539"/>
      <c r="Y73" s="539"/>
      <c r="Z73" s="539"/>
      <c r="AA73" s="539"/>
      <c r="AB73" s="539"/>
      <c r="AC73" s="539"/>
      <c r="AD73" s="539"/>
      <c r="AE73" s="539"/>
      <c r="AF73" s="539"/>
      <c r="AG73" s="539"/>
      <c r="AH73" s="539"/>
      <c r="AI73" s="539"/>
      <c r="AJ73" s="539"/>
      <c r="AK73" s="534"/>
      <c r="AL73" s="534"/>
      <c r="AM73" s="534"/>
      <c r="AN73" s="534"/>
      <c r="AO73" s="534"/>
      <c r="AP73" s="534"/>
      <c r="AQ73" s="534"/>
      <c r="AR73" s="534"/>
      <c r="AS73" s="162">
        <f t="shared" si="0"/>
        <v>0</v>
      </c>
      <c r="AT73" s="143"/>
      <c r="AU73" s="156"/>
      <c r="AZ73" s="291" t="str">
        <f>IF(D73=0,"-",IF(OR('Jelenléti ív'!N13=0,'Jelenléti ív'!N14=0,'Jelenléti ív'!N15=0,'Jelenléti ív'!O13=0,'Jelenléti ív'!O14=0,'Jelenléti ív'!O15=0),"FIGYELEM! Töltse ki a tanulmányi kirándulás időpontját a Jelenléti ív c. munkalapon!",IF(AND(D73&gt;0,OR(L73&lt;'Jelenléti ív'!X$12,L73&gt;'Jelenléti ív'!Y$16)),"FIGYELEM! A sajtómegjelenés nem az utazást megelőző 30. nap és a hazaérkezést követő 30. nap közötti időszakban került megvalósításra, a 6.3.2. pontban indokolja az eltérést!","-")))</f>
        <v>-</v>
      </c>
    </row>
    <row r="74" spans="1:67" s="141" customFormat="1" ht="56.1" customHeight="1" x14ac:dyDescent="0.15">
      <c r="A74" s="304"/>
      <c r="B74" s="304"/>
      <c r="C74" s="304"/>
      <c r="D74" s="534"/>
      <c r="E74" s="534"/>
      <c r="F74" s="534"/>
      <c r="G74" s="534"/>
      <c r="H74" s="534"/>
      <c r="I74" s="534"/>
      <c r="J74" s="534"/>
      <c r="K74" s="534"/>
      <c r="L74" s="540"/>
      <c r="M74" s="540"/>
      <c r="N74" s="540"/>
      <c r="O74" s="540"/>
      <c r="P74" s="540"/>
      <c r="Q74" s="540"/>
      <c r="R74" s="538"/>
      <c r="S74" s="539"/>
      <c r="T74" s="539"/>
      <c r="U74" s="539"/>
      <c r="V74" s="539"/>
      <c r="W74" s="539"/>
      <c r="X74" s="539"/>
      <c r="Y74" s="539"/>
      <c r="Z74" s="539"/>
      <c r="AA74" s="539"/>
      <c r="AB74" s="539"/>
      <c r="AC74" s="539"/>
      <c r="AD74" s="539"/>
      <c r="AE74" s="539"/>
      <c r="AF74" s="539"/>
      <c r="AG74" s="539"/>
      <c r="AH74" s="539"/>
      <c r="AI74" s="539"/>
      <c r="AJ74" s="539"/>
      <c r="AK74" s="534"/>
      <c r="AL74" s="534"/>
      <c r="AM74" s="534"/>
      <c r="AN74" s="534"/>
      <c r="AO74" s="534"/>
      <c r="AP74" s="534"/>
      <c r="AQ74" s="534"/>
      <c r="AR74" s="534"/>
      <c r="AS74" s="162">
        <f t="shared" si="0"/>
        <v>0</v>
      </c>
      <c r="AT74" s="143"/>
      <c r="AU74" s="210" t="s">
        <v>814</v>
      </c>
      <c r="AZ74" s="291" t="str">
        <f>IF(D74=0,"-",IF(OR('Jelenléti ív'!N13=0,'Jelenléti ív'!N14=0,'Jelenléti ív'!N15=0,'Jelenléti ív'!O13=0,'Jelenléti ív'!O14=0,'Jelenléti ív'!O15=0),"FIGYELEM! Töltse ki a tanulmányi kirándulás időpontját a Jelenléti ív c. munkalapon!",IF(AND(D74&gt;0,OR(L74&lt;'Jelenléti ív'!X$12,L74&gt;'Jelenléti ív'!Y$16)),"FIGYELEM! A sajtómegjelenés nem az utazást megelőző 30. nap és a hazaérkezést követő 30. nap közötti időszakban került megvalósításra, a 6.3.2. pontban indokolja az eltérést!","-")))</f>
        <v>-</v>
      </c>
    </row>
    <row r="75" spans="1:67" ht="14.1" customHeight="1" x14ac:dyDescent="0.2">
      <c r="D75" s="541" t="s">
        <v>55</v>
      </c>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2"/>
      <c r="AJ75" s="542"/>
      <c r="AK75" s="537">
        <f>SUM(AS65:AS74)</f>
        <v>1</v>
      </c>
      <c r="AL75" s="537"/>
      <c r="AM75" s="537"/>
      <c r="AN75" s="537"/>
      <c r="AO75" s="537"/>
      <c r="AP75" s="537"/>
      <c r="AQ75" s="537"/>
      <c r="AR75" s="537"/>
      <c r="AS75" s="148">
        <f>SUM(AS65:AS74)</f>
        <v>1</v>
      </c>
      <c r="AT75" s="163">
        <f>SUM(AT65:AT74)</f>
        <v>0</v>
      </c>
      <c r="AU75" s="149">
        <f>IF(AT75=1,1,(IF(AT75=2,2,IF(AT75&gt;=3,3,0))))</f>
        <v>0</v>
      </c>
    </row>
    <row r="76" spans="1:67" ht="14.1" customHeight="1" x14ac:dyDescent="0.2">
      <c r="AS76" s="322"/>
      <c r="AW76" s="141"/>
      <c r="AX76" s="140"/>
    </row>
    <row r="77" spans="1:67" ht="14.1" customHeight="1" x14ac:dyDescent="0.2">
      <c r="A77" s="405" t="s">
        <v>611</v>
      </c>
      <c r="B77" s="405"/>
      <c r="C77" s="405"/>
      <c r="D77" s="390" t="s">
        <v>596</v>
      </c>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390"/>
      <c r="AO77" s="390"/>
      <c r="AP77" s="390"/>
      <c r="AQ77" s="390"/>
      <c r="AR77" s="390"/>
      <c r="AS77" s="395" t="s">
        <v>614</v>
      </c>
      <c r="AU77" s="325"/>
      <c r="AW77" s="141"/>
      <c r="AX77" s="140"/>
      <c r="AY77" s="3"/>
    </row>
    <row r="78" spans="1:67" ht="27.95" customHeight="1" x14ac:dyDescent="0.15">
      <c r="D78" s="406" t="s">
        <v>612</v>
      </c>
      <c r="E78" s="406"/>
      <c r="F78" s="406"/>
      <c r="G78" s="406"/>
      <c r="H78" s="406"/>
      <c r="I78" s="406"/>
      <c r="J78" s="406"/>
      <c r="K78" s="406"/>
      <c r="L78" s="406"/>
      <c r="M78" s="406"/>
      <c r="N78" s="406"/>
      <c r="O78" s="406"/>
      <c r="P78" s="406"/>
      <c r="Q78" s="406"/>
      <c r="R78" s="406"/>
      <c r="S78" s="406"/>
      <c r="T78" s="406"/>
      <c r="U78" s="406"/>
      <c r="V78" s="406"/>
      <c r="W78" s="406"/>
      <c r="X78" s="406"/>
      <c r="Y78" s="406"/>
      <c r="Z78" s="406"/>
      <c r="AA78" s="406"/>
      <c r="AB78" s="406"/>
      <c r="AC78" s="406"/>
      <c r="AD78" s="406"/>
      <c r="AE78" s="406"/>
      <c r="AF78" s="406"/>
      <c r="AG78" s="406"/>
      <c r="AH78" s="406"/>
      <c r="AI78" s="406"/>
      <c r="AJ78" s="406"/>
      <c r="AK78" s="406"/>
      <c r="AL78" s="406"/>
      <c r="AM78" s="406"/>
      <c r="AN78" s="406"/>
      <c r="AO78" s="406"/>
      <c r="AP78" s="406"/>
      <c r="AQ78" s="406"/>
      <c r="AR78" s="406"/>
      <c r="AS78" s="521"/>
      <c r="AT78" s="302" t="s">
        <v>248</v>
      </c>
      <c r="AU78" s="322"/>
      <c r="AW78" s="141"/>
      <c r="AX78" s="140"/>
      <c r="AY78" s="3"/>
      <c r="AZ78" s="140"/>
    </row>
    <row r="79" spans="1:67" ht="56.1" customHeight="1" x14ac:dyDescent="0.2">
      <c r="D79" s="404"/>
      <c r="E79" s="404"/>
      <c r="F79" s="404"/>
      <c r="G79" s="404"/>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c r="AQ79" s="404"/>
      <c r="AR79" s="404"/>
      <c r="AS79" s="147">
        <f>SUMIF(AZ65:AZ74,"FIGYELEM! A sajtómegjelenés nem az utazást megelőző 30. nap és a hazaérkezést követő 30. nap közötti időszakban került megvalósításra, a 6.3.2. pontban indokolja az eltérést!",AS65:AS74)</f>
        <v>0</v>
      </c>
      <c r="AT79" s="143"/>
      <c r="AU79" s="311"/>
      <c r="AV79" s="140">
        <f>LEN(D79)</f>
        <v>0</v>
      </c>
      <c r="AW79" s="140" t="s">
        <v>64</v>
      </c>
      <c r="AX79" s="141">
        <v>350</v>
      </c>
      <c r="AY79" s="140" t="s">
        <v>63</v>
      </c>
      <c r="AZ79" s="3" t="str">
        <f>IF(AV79&gt;AX79,"FIGYELEM! Tartsa be a megjelölt karakterszámot!","-")</f>
        <v>-</v>
      </c>
    </row>
    <row r="80" spans="1:67" ht="20.100000000000001" customHeight="1" x14ac:dyDescent="0.2">
      <c r="AT80" s="145"/>
    </row>
  </sheetData>
  <sheetProtection algorithmName="SHA-512" hashValue="AXZFXzPZLhLstJSZRfymhnjraPINxa04LS0v9mqYxceAKWsAzfdOgdJJSMEhRWUTtSokcFj+QxtkH9M3hE4W/g==" saltValue="eUHNS6+g+GmZX3+7LsA7rQ==" spinCount="100000" sheet="1" objects="1" scenarios="1" selectLockedCells="1"/>
  <mergeCells count="144">
    <mergeCell ref="AZ6:AZ7"/>
    <mergeCell ref="AS77:AS78"/>
    <mergeCell ref="D34:AR34"/>
    <mergeCell ref="D37:AR37"/>
    <mergeCell ref="D25:AR25"/>
    <mergeCell ref="D29:AR29"/>
    <mergeCell ref="D36:AR36"/>
    <mergeCell ref="I26:AR26"/>
    <mergeCell ref="D11:AR11"/>
    <mergeCell ref="D12:AR12"/>
    <mergeCell ref="D8:AR8"/>
    <mergeCell ref="R64:AJ64"/>
    <mergeCell ref="D67:K67"/>
    <mergeCell ref="D72:K72"/>
    <mergeCell ref="L55:P55"/>
    <mergeCell ref="R55:AR55"/>
    <mergeCell ref="AY30:AY31"/>
    <mergeCell ref="AZ30:AZ32"/>
    <mergeCell ref="AZ12:AZ14"/>
    <mergeCell ref="AZ16:AZ18"/>
    <mergeCell ref="AY46:AY47"/>
    <mergeCell ref="A13:AR13"/>
    <mergeCell ref="A77:C77"/>
    <mergeCell ref="D56:K56"/>
    <mergeCell ref="L64:Q64"/>
    <mergeCell ref="D79:AR79"/>
    <mergeCell ref="AY38:AY39"/>
    <mergeCell ref="AZ38:AZ40"/>
    <mergeCell ref="D41:AR41"/>
    <mergeCell ref="D42:AR42"/>
    <mergeCell ref="D77:AR77"/>
    <mergeCell ref="D78:AR78"/>
    <mergeCell ref="R69:AJ69"/>
    <mergeCell ref="R70:AJ70"/>
    <mergeCell ref="R57:AR57"/>
    <mergeCell ref="D75:AJ75"/>
    <mergeCell ref="D74:K74"/>
    <mergeCell ref="D70:K70"/>
    <mergeCell ref="D71:K71"/>
    <mergeCell ref="AK66:AR66"/>
    <mergeCell ref="L65:Q65"/>
    <mergeCell ref="R74:AJ74"/>
    <mergeCell ref="L74:Q74"/>
    <mergeCell ref="D68:K68"/>
    <mergeCell ref="R73:AJ73"/>
    <mergeCell ref="R67:AJ67"/>
    <mergeCell ref="L73:Q73"/>
    <mergeCell ref="L71:Q71"/>
    <mergeCell ref="AK75:AR75"/>
    <mergeCell ref="AK65:AR65"/>
    <mergeCell ref="D69:K69"/>
    <mergeCell ref="AK73:AR73"/>
    <mergeCell ref="AK74:AR74"/>
    <mergeCell ref="AK69:AR69"/>
    <mergeCell ref="R68:AJ68"/>
    <mergeCell ref="R65:AJ65"/>
    <mergeCell ref="L70:Q70"/>
    <mergeCell ref="R71:AJ71"/>
    <mergeCell ref="R72:AJ72"/>
    <mergeCell ref="AK72:AR72"/>
    <mergeCell ref="L66:Q66"/>
    <mergeCell ref="L67:Q67"/>
    <mergeCell ref="L68:Q68"/>
    <mergeCell ref="R66:AJ66"/>
    <mergeCell ref="L72:Q72"/>
    <mergeCell ref="AK68:AR68"/>
    <mergeCell ref="D73:K73"/>
    <mergeCell ref="L69:Q69"/>
    <mergeCell ref="A14:C14"/>
    <mergeCell ref="D14:AR14"/>
    <mergeCell ref="D54:K54"/>
    <mergeCell ref="L54:P54"/>
    <mergeCell ref="D30:H30"/>
    <mergeCell ref="I30:AR30"/>
    <mergeCell ref="D53:AR53"/>
    <mergeCell ref="A24:C24"/>
    <mergeCell ref="I18:AR18"/>
    <mergeCell ref="A19:AR19"/>
    <mergeCell ref="D32:AR32"/>
    <mergeCell ref="D33:AR33"/>
    <mergeCell ref="R54:AR54"/>
    <mergeCell ref="D15:AR15"/>
    <mergeCell ref="D16:H16"/>
    <mergeCell ref="A28:C28"/>
    <mergeCell ref="D26:H26"/>
    <mergeCell ref="I16:AR16"/>
    <mergeCell ref="D24:AR24"/>
    <mergeCell ref="I38:AR38"/>
    <mergeCell ref="A20:C20"/>
    <mergeCell ref="D20:AR20"/>
    <mergeCell ref="A40:C40"/>
    <mergeCell ref="D40:AR40"/>
    <mergeCell ref="A10:C10"/>
    <mergeCell ref="A1:AR1"/>
    <mergeCell ref="A2:AR2"/>
    <mergeCell ref="D10:AR10"/>
    <mergeCell ref="A7:C7"/>
    <mergeCell ref="D7:AR7"/>
    <mergeCell ref="A9:AR9"/>
    <mergeCell ref="A3:AR3"/>
    <mergeCell ref="A4:C4"/>
    <mergeCell ref="D4:AR4"/>
    <mergeCell ref="D5:AR5"/>
    <mergeCell ref="I17:AR17"/>
    <mergeCell ref="AK70:AR70"/>
    <mergeCell ref="AK71:AR71"/>
    <mergeCell ref="AK67:AR67"/>
    <mergeCell ref="D63:AR63"/>
    <mergeCell ref="D64:K64"/>
    <mergeCell ref="D65:K65"/>
    <mergeCell ref="D66:K66"/>
    <mergeCell ref="AK64:AR64"/>
    <mergeCell ref="D46:H46"/>
    <mergeCell ref="I46:AR46"/>
    <mergeCell ref="A58:AR58"/>
    <mergeCell ref="D55:K55"/>
    <mergeCell ref="D17:H17"/>
    <mergeCell ref="A44:C44"/>
    <mergeCell ref="D45:AR45"/>
    <mergeCell ref="A52:C52"/>
    <mergeCell ref="D57:K57"/>
    <mergeCell ref="L57:P57"/>
    <mergeCell ref="D62:AR62"/>
    <mergeCell ref="L56:P56"/>
    <mergeCell ref="R56:AR56"/>
    <mergeCell ref="A59:C59"/>
    <mergeCell ref="D59:AR59"/>
    <mergeCell ref="AZ46:AZ48"/>
    <mergeCell ref="D18:H18"/>
    <mergeCell ref="A32:C32"/>
    <mergeCell ref="A36:C36"/>
    <mergeCell ref="D38:H38"/>
    <mergeCell ref="D21:AR21"/>
    <mergeCell ref="D22:AR22"/>
    <mergeCell ref="AZ25:AZ26"/>
    <mergeCell ref="A62:C62"/>
    <mergeCell ref="D52:AR52"/>
    <mergeCell ref="D44:AR44"/>
    <mergeCell ref="A48:C48"/>
    <mergeCell ref="D48:AR48"/>
    <mergeCell ref="D49:AR49"/>
    <mergeCell ref="D50:AR50"/>
    <mergeCell ref="D28:AR28"/>
    <mergeCell ref="D60:AR60"/>
  </mergeCells>
  <phoneticPr fontId="26" type="noConversion"/>
  <dataValidations count="7">
    <dataValidation type="list" allowBlank="1" showInputMessage="1" showErrorMessage="1" sqref="R65:R74">
      <formula1>$BK$66:$BO$66</formula1>
    </dataValidation>
    <dataValidation type="list" allowBlank="1" showInputMessage="1" showErrorMessage="1" sqref="AT34 AT22 AT50 AT65:AT74 AT42 AT79 AT12">
      <formula1>$BK$22:$BN$22</formula1>
    </dataValidation>
    <dataValidation type="list" allowBlank="1" showInputMessage="1" showErrorMessage="1" sqref="D12:AR12">
      <formula1>$BK$12:$BM$12</formula1>
    </dataValidation>
    <dataValidation type="list" allowBlank="1" showInputMessage="1" showErrorMessage="1" sqref="D26:H26">
      <formula1>$BK$26:$BU$26</formula1>
    </dataValidation>
    <dataValidation type="list" allowBlank="1" showInputMessage="1" showErrorMessage="1" sqref="AT30 AT38">
      <formula1>$BK$30:$EM$30</formula1>
    </dataValidation>
    <dataValidation type="whole" allowBlank="1" showInputMessage="1" showErrorMessage="1" sqref="D46:H46">
      <formula1>0</formula1>
      <formula2>50000</formula2>
    </dataValidation>
    <dataValidation type="date" allowBlank="1" showInputMessage="1" showErrorMessage="1" error="Nem megfelelő a dátum formátuma!" prompt="FIGYELEM! A megjelenés időpontját (év.hónap.nap) számokkal kell megadni (pl. 2013.04.23)!" sqref="L65:Q74">
      <formula1>1</formula1>
      <formula2>54789</formula2>
    </dataValidation>
  </dataValidations>
  <pageMargins left="0.59055118110236227" right="0.59055118110236227" top="0.59055118110236227" bottom="0.78740157480314965" header="0.39370078740157483" footer="0.39370078740157483"/>
  <pageSetup paperSize="9" scale="73" orientation="portrait" r:id="rId1"/>
  <headerFooter>
    <oddFooter>&amp;L&amp;"Verdana,Félkövér"&amp;8HATÁRTALANUL!&amp;"Verdana,Normál" program
HAT-14-01 Tanulmányi kirándulás hetedikeseknek
&amp;"Verdana,Félkövér"Tartalmi és pénzügyi beszámoló: 6. Kommunikációs tevékenységek</oddFooter>
  </headerFooter>
  <rowBreaks count="2" manualBreakCount="2">
    <brk id="42" max="43" man="1"/>
    <brk id="58"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R41"/>
  <sheetViews>
    <sheetView view="pageBreakPreview" topLeftCell="A17" zoomScale="70" zoomScaleNormal="100" zoomScaleSheetLayoutView="70" workbookViewId="0">
      <selection activeCell="J11" sqref="J11"/>
    </sheetView>
  </sheetViews>
  <sheetFormatPr defaultColWidth="9.140625" defaultRowHeight="14.1" customHeight="1" x14ac:dyDescent="0.2"/>
  <cols>
    <col min="1" max="1" width="25.7109375" style="14" customWidth="1"/>
    <col min="2" max="2" width="15.7109375" style="14" customWidth="1"/>
    <col min="3" max="3" width="2.7109375" style="14" customWidth="1"/>
    <col min="4" max="4" width="15.7109375" style="14" customWidth="1"/>
    <col min="5" max="5" width="2.7109375" style="14" customWidth="1"/>
    <col min="6" max="6" width="15.7109375" style="14" customWidth="1"/>
    <col min="7" max="7" width="2.7109375" style="14" customWidth="1"/>
    <col min="8" max="8" width="20.7109375" style="14" customWidth="1"/>
    <col min="9" max="9" width="2.7109375" style="14" customWidth="1"/>
    <col min="10" max="10" width="15.7109375" style="14" customWidth="1"/>
    <col min="11" max="11" width="2.7109375" style="19" customWidth="1"/>
    <col min="12" max="12" width="15.7109375" style="19" customWidth="1"/>
    <col min="13" max="13" width="2.7109375" style="19" customWidth="1"/>
    <col min="14" max="14" width="15.7109375" style="19" customWidth="1"/>
    <col min="15" max="15" width="3.7109375" style="19" customWidth="1"/>
    <col min="16" max="16" width="15.7109375" style="19" customWidth="1"/>
    <col min="17" max="17" width="2.7109375" style="19" customWidth="1"/>
    <col min="18" max="18" width="15.7109375" style="20" customWidth="1"/>
    <col min="19" max="19" width="2.7109375" style="19" customWidth="1"/>
    <col min="20" max="20" width="15.7109375" style="14" hidden="1" customWidth="1"/>
    <col min="21" max="23" width="9.140625" style="14" hidden="1" customWidth="1"/>
    <col min="24" max="24" width="5.28515625" style="14" customWidth="1"/>
    <col min="25" max="25" width="2.140625" style="14" customWidth="1"/>
    <col min="26" max="26" width="6.42578125" style="14" customWidth="1"/>
    <col min="27" max="27" width="9.140625" style="14"/>
    <col min="28" max="28" width="65.7109375" style="14" customWidth="1"/>
    <col min="29" max="148" width="9.140625" style="14" hidden="1" customWidth="1"/>
    <col min="149" max="208" width="0" style="14" hidden="1" customWidth="1"/>
    <col min="209" max="16384" width="9.140625" style="14"/>
  </cols>
  <sheetData>
    <row r="1" spans="1:32" ht="20.100000000000001" customHeight="1" x14ac:dyDescent="0.2">
      <c r="A1" s="555" t="s">
        <v>864</v>
      </c>
      <c r="B1" s="555"/>
      <c r="C1" s="555"/>
      <c r="D1" s="555"/>
      <c r="E1" s="555"/>
      <c r="F1" s="555"/>
      <c r="G1" s="555"/>
      <c r="H1" s="555"/>
      <c r="I1" s="555"/>
      <c r="J1" s="555"/>
      <c r="K1" s="555"/>
      <c r="L1" s="555"/>
      <c r="M1" s="555"/>
      <c r="N1" s="555"/>
      <c r="O1" s="555"/>
      <c r="P1" s="555"/>
      <c r="Q1" s="555"/>
      <c r="R1" s="555"/>
      <c r="S1" s="555"/>
    </row>
    <row r="2" spans="1:32" ht="20.100000000000001" customHeight="1" x14ac:dyDescent="0.2">
      <c r="A2" s="555" t="s">
        <v>254</v>
      </c>
      <c r="B2" s="555"/>
      <c r="C2" s="555"/>
      <c r="D2" s="555"/>
      <c r="E2" s="555"/>
      <c r="F2" s="555"/>
      <c r="G2" s="555"/>
      <c r="H2" s="555"/>
      <c r="I2" s="555"/>
      <c r="J2" s="555"/>
      <c r="K2" s="555"/>
      <c r="L2" s="555"/>
      <c r="M2" s="555"/>
      <c r="N2" s="555"/>
      <c r="O2" s="555"/>
      <c r="P2" s="555"/>
      <c r="Q2" s="555"/>
      <c r="R2" s="555"/>
      <c r="S2" s="555"/>
    </row>
    <row r="3" spans="1:32" s="24" customFormat="1" ht="11.25" x14ac:dyDescent="0.2">
      <c r="A3" s="556" t="s">
        <v>209</v>
      </c>
      <c r="B3" s="556"/>
      <c r="C3" s="556"/>
      <c r="D3" s="556"/>
      <c r="E3" s="556"/>
      <c r="F3" s="556"/>
      <c r="G3" s="556"/>
      <c r="H3" s="556"/>
      <c r="I3" s="556"/>
      <c r="J3" s="556"/>
      <c r="K3" s="556"/>
      <c r="L3" s="556"/>
      <c r="M3" s="556"/>
      <c r="N3" s="556"/>
      <c r="O3" s="556"/>
      <c r="P3" s="556"/>
      <c r="Q3" s="556"/>
      <c r="R3" s="556"/>
      <c r="S3" s="556"/>
    </row>
    <row r="4" spans="1:32" s="24" customFormat="1" ht="14.1" customHeight="1" x14ac:dyDescent="0.2">
      <c r="A4" s="557"/>
      <c r="B4" s="557"/>
      <c r="C4" s="557"/>
      <c r="D4" s="557"/>
      <c r="E4" s="557"/>
      <c r="F4" s="557"/>
      <c r="G4" s="557"/>
      <c r="H4" s="557"/>
      <c r="I4" s="557"/>
      <c r="J4" s="557"/>
      <c r="K4" s="557"/>
      <c r="L4" s="557"/>
      <c r="M4" s="557"/>
      <c r="N4" s="557"/>
      <c r="O4" s="557"/>
      <c r="P4" s="557"/>
      <c r="Q4" s="557"/>
      <c r="R4" s="557"/>
      <c r="S4" s="557"/>
    </row>
    <row r="5" spans="1:32" ht="14.1" customHeight="1" x14ac:dyDescent="0.2">
      <c r="A5" s="15" t="s">
        <v>94</v>
      </c>
      <c r="B5" s="558" t="str">
        <f>CONCATENATE('2.'!$D$8,'2.'!$I$8,'2.'!$J$8)</f>
        <v>HAT-14-01-0380</v>
      </c>
      <c r="C5" s="558"/>
      <c r="D5" s="558"/>
      <c r="E5" s="558"/>
      <c r="F5" s="558"/>
      <c r="G5" s="558"/>
      <c r="H5" s="558"/>
      <c r="I5" s="558"/>
      <c r="J5" s="558"/>
      <c r="K5" s="558"/>
      <c r="L5" s="558"/>
      <c r="M5" s="558"/>
      <c r="N5" s="558"/>
      <c r="O5" s="558"/>
      <c r="P5" s="558"/>
      <c r="Q5" s="558"/>
      <c r="R5" s="558"/>
      <c r="S5" s="558"/>
    </row>
    <row r="6" spans="1:32" ht="14.1" customHeight="1" x14ac:dyDescent="0.2">
      <c r="A6" s="15" t="s">
        <v>95</v>
      </c>
      <c r="B6" s="559" t="str">
        <f>'2.'!D12</f>
        <v>Szabó Pál Általános Iskola és Alapfokú Művészeti Iskola</v>
      </c>
      <c r="C6" s="559"/>
      <c r="D6" s="559"/>
      <c r="E6" s="559"/>
      <c r="F6" s="559"/>
      <c r="G6" s="559"/>
      <c r="H6" s="559"/>
      <c r="I6" s="559"/>
      <c r="J6" s="559"/>
      <c r="K6" s="559"/>
      <c r="L6" s="559"/>
      <c r="M6" s="559"/>
      <c r="N6" s="559"/>
      <c r="O6" s="559"/>
      <c r="P6" s="559"/>
      <c r="Q6" s="559"/>
      <c r="R6" s="559"/>
      <c r="S6" s="559"/>
    </row>
    <row r="7" spans="1:32" ht="14.1" customHeight="1" thickBot="1" x14ac:dyDescent="0.25">
      <c r="A7" s="15"/>
      <c r="B7" s="15"/>
      <c r="C7" s="15"/>
      <c r="D7" s="15"/>
      <c r="E7" s="15"/>
      <c r="F7" s="15"/>
      <c r="G7" s="15"/>
      <c r="H7" s="15"/>
      <c r="I7" s="15"/>
      <c r="J7" s="15"/>
      <c r="K7" s="16"/>
      <c r="L7" s="16"/>
      <c r="M7" s="16"/>
      <c r="N7" s="16"/>
      <c r="O7" s="16"/>
      <c r="P7" s="16"/>
      <c r="Q7" s="16"/>
      <c r="R7" s="16"/>
      <c r="S7" s="16"/>
    </row>
    <row r="8" spans="1:32" ht="42" customHeight="1" thickBot="1" x14ac:dyDescent="0.2">
      <c r="A8" s="225" t="s">
        <v>59</v>
      </c>
      <c r="B8" s="226"/>
      <c r="C8" s="226"/>
      <c r="D8" s="226"/>
      <c r="E8" s="226"/>
      <c r="F8" s="226"/>
      <c r="G8" s="226"/>
      <c r="H8" s="226"/>
      <c r="I8" s="226"/>
      <c r="J8" s="226"/>
      <c r="K8" s="226"/>
      <c r="L8" s="560" t="s">
        <v>307</v>
      </c>
      <c r="M8" s="561"/>
      <c r="N8" s="561"/>
      <c r="O8" s="561"/>
      <c r="P8" s="561"/>
      <c r="Q8" s="562"/>
      <c r="R8" s="563" t="s">
        <v>308</v>
      </c>
      <c r="S8" s="564"/>
      <c r="T8" s="117" t="s">
        <v>824</v>
      </c>
    </row>
    <row r="9" spans="1:32" ht="42" customHeight="1" x14ac:dyDescent="0.2">
      <c r="A9" s="565" t="s">
        <v>83</v>
      </c>
      <c r="B9" s="546" t="s">
        <v>626</v>
      </c>
      <c r="C9" s="546"/>
      <c r="D9" s="546" t="s">
        <v>627</v>
      </c>
      <c r="E9" s="546"/>
      <c r="F9" s="546" t="s">
        <v>628</v>
      </c>
      <c r="G9" s="546"/>
      <c r="H9" s="546" t="s">
        <v>646</v>
      </c>
      <c r="I9" s="546"/>
      <c r="J9" s="546" t="s">
        <v>648</v>
      </c>
      <c r="K9" s="546"/>
      <c r="L9" s="550" t="s">
        <v>638</v>
      </c>
      <c r="M9" s="551"/>
      <c r="N9" s="551"/>
      <c r="O9" s="551"/>
      <c r="P9" s="551"/>
      <c r="Q9" s="552"/>
      <c r="R9" s="548">
        <f>SUM(R11:R15)</f>
        <v>204000</v>
      </c>
      <c r="S9" s="553" t="s">
        <v>61</v>
      </c>
      <c r="T9" s="544"/>
    </row>
    <row r="10" spans="1:32" ht="27.95" customHeight="1" x14ac:dyDescent="0.2">
      <c r="A10" s="566"/>
      <c r="B10" s="547"/>
      <c r="C10" s="547"/>
      <c r="D10" s="547"/>
      <c r="E10" s="547"/>
      <c r="F10" s="547"/>
      <c r="G10" s="547"/>
      <c r="H10" s="547"/>
      <c r="I10" s="547"/>
      <c r="J10" s="547"/>
      <c r="K10" s="547"/>
      <c r="L10" s="251"/>
      <c r="M10" s="228"/>
      <c r="N10" s="229" t="s">
        <v>629</v>
      </c>
      <c r="O10" s="228"/>
      <c r="P10" s="229" t="s">
        <v>87</v>
      </c>
      <c r="Q10" s="252"/>
      <c r="R10" s="549"/>
      <c r="S10" s="554"/>
      <c r="T10" s="545"/>
    </row>
    <row r="11" spans="1:32" ht="14.1" customHeight="1" x14ac:dyDescent="0.2">
      <c r="A11" s="11" t="s">
        <v>630</v>
      </c>
      <c r="B11" s="240" t="s">
        <v>1133</v>
      </c>
      <c r="C11" s="10"/>
      <c r="D11" s="292">
        <v>42135</v>
      </c>
      <c r="E11" s="10"/>
      <c r="F11" s="265" t="s">
        <v>650</v>
      </c>
      <c r="G11" s="10"/>
      <c r="H11" s="240">
        <v>90</v>
      </c>
      <c r="I11" s="10"/>
      <c r="J11" s="240" t="s">
        <v>1134</v>
      </c>
      <c r="K11" s="234"/>
      <c r="L11" s="199"/>
      <c r="M11" s="17"/>
      <c r="N11" s="33">
        <v>600</v>
      </c>
      <c r="O11" s="17" t="s">
        <v>60</v>
      </c>
      <c r="P11" s="33">
        <v>340</v>
      </c>
      <c r="Q11" s="18" t="s">
        <v>61</v>
      </c>
      <c r="R11" s="239">
        <f>N11*P11</f>
        <v>204000</v>
      </c>
      <c r="S11" s="18" t="s">
        <v>61</v>
      </c>
      <c r="T11" s="207"/>
      <c r="Z11" s="266"/>
      <c r="AD11" s="14" t="s">
        <v>650</v>
      </c>
      <c r="AE11" s="14" t="s">
        <v>651</v>
      </c>
    </row>
    <row r="12" spans="1:32" ht="14.1" customHeight="1" x14ac:dyDescent="0.2">
      <c r="A12" s="11" t="s">
        <v>631</v>
      </c>
      <c r="B12" s="240"/>
      <c r="C12" s="10"/>
      <c r="D12" s="292"/>
      <c r="E12" s="10"/>
      <c r="F12" s="265"/>
      <c r="G12" s="10"/>
      <c r="H12" s="240"/>
      <c r="I12" s="10"/>
      <c r="J12" s="240"/>
      <c r="K12" s="234"/>
      <c r="L12" s="199"/>
      <c r="M12" s="17"/>
      <c r="N12" s="33"/>
      <c r="O12" s="17" t="s">
        <v>60</v>
      </c>
      <c r="P12" s="33"/>
      <c r="Q12" s="18" t="s">
        <v>61</v>
      </c>
      <c r="R12" s="239">
        <f>N12*P12</f>
        <v>0</v>
      </c>
      <c r="S12" s="18" t="s">
        <v>61</v>
      </c>
      <c r="T12" s="207"/>
      <c r="AD12" s="14" t="s">
        <v>809</v>
      </c>
      <c r="AE12" s="14">
        <v>1</v>
      </c>
      <c r="AF12" s="14" t="s">
        <v>806</v>
      </c>
    </row>
    <row r="13" spans="1:32" ht="14.1" customHeight="1" x14ac:dyDescent="0.2">
      <c r="A13" s="11" t="s">
        <v>632</v>
      </c>
      <c r="B13" s="240"/>
      <c r="C13" s="10"/>
      <c r="D13" s="292"/>
      <c r="E13" s="10"/>
      <c r="F13" s="265"/>
      <c r="G13" s="10"/>
      <c r="H13" s="240"/>
      <c r="I13" s="10"/>
      <c r="J13" s="240"/>
      <c r="K13" s="234"/>
      <c r="L13" s="199"/>
      <c r="M13" s="17"/>
      <c r="N13" s="33"/>
      <c r="O13" s="17" t="s">
        <v>60</v>
      </c>
      <c r="P13" s="33"/>
      <c r="Q13" s="18" t="s">
        <v>61</v>
      </c>
      <c r="R13" s="239">
        <f>N13*P13</f>
        <v>0</v>
      </c>
      <c r="S13" s="18" t="s">
        <v>61</v>
      </c>
      <c r="T13" s="207"/>
    </row>
    <row r="14" spans="1:32" ht="14.1" customHeight="1" x14ac:dyDescent="0.15">
      <c r="A14" s="11" t="s">
        <v>633</v>
      </c>
      <c r="B14" s="240"/>
      <c r="C14" s="10"/>
      <c r="D14" s="292"/>
      <c r="E14" s="10"/>
      <c r="F14" s="265"/>
      <c r="G14" s="10"/>
      <c r="H14" s="240"/>
      <c r="I14" s="10"/>
      <c r="J14" s="240"/>
      <c r="K14" s="234"/>
      <c r="L14" s="199"/>
      <c r="M14" s="17"/>
      <c r="N14" s="33"/>
      <c r="O14" s="17" t="s">
        <v>60</v>
      </c>
      <c r="P14" s="33"/>
      <c r="Q14" s="18" t="s">
        <v>61</v>
      </c>
      <c r="R14" s="239">
        <f>N14*P14</f>
        <v>0</v>
      </c>
      <c r="S14" s="18" t="s">
        <v>61</v>
      </c>
      <c r="T14" s="117"/>
    </row>
    <row r="15" spans="1:32" ht="14.1" customHeight="1" x14ac:dyDescent="0.15">
      <c r="A15" s="11" t="s">
        <v>634</v>
      </c>
      <c r="B15" s="240"/>
      <c r="C15" s="10"/>
      <c r="D15" s="292"/>
      <c r="E15" s="10"/>
      <c r="F15" s="265"/>
      <c r="G15" s="10"/>
      <c r="H15" s="240"/>
      <c r="I15" s="10"/>
      <c r="J15" s="240"/>
      <c r="K15" s="234"/>
      <c r="L15" s="199"/>
      <c r="M15" s="17"/>
      <c r="N15" s="34"/>
      <c r="O15" s="17" t="s">
        <v>60</v>
      </c>
      <c r="P15" s="33"/>
      <c r="Q15" s="18" t="s">
        <v>61</v>
      </c>
      <c r="R15" s="239">
        <f>N15*P15</f>
        <v>0</v>
      </c>
      <c r="S15" s="18" t="s">
        <v>61</v>
      </c>
      <c r="T15" s="117"/>
    </row>
    <row r="16" spans="1:32" ht="14.1" customHeight="1" thickBot="1" x14ac:dyDescent="0.2">
      <c r="A16" s="241"/>
      <c r="B16" s="242"/>
      <c r="C16" s="243"/>
      <c r="D16" s="238"/>
      <c r="E16" s="243"/>
      <c r="F16" s="238"/>
      <c r="G16" s="243"/>
      <c r="H16" s="238"/>
      <c r="I16" s="243"/>
      <c r="J16" s="238"/>
      <c r="K16" s="244"/>
      <c r="L16" s="245"/>
      <c r="M16" s="246"/>
      <c r="N16" s="273">
        <f>SUM(N11:N15)</f>
        <v>600</v>
      </c>
      <c r="O16" s="272"/>
      <c r="P16" s="273">
        <f>SUM(P11:P15)</f>
        <v>340</v>
      </c>
      <c r="Q16" s="63"/>
      <c r="R16" s="247"/>
      <c r="S16" s="63"/>
      <c r="T16" s="117" t="s">
        <v>824</v>
      </c>
    </row>
    <row r="17" spans="1:26" ht="42" customHeight="1" x14ac:dyDescent="0.2">
      <c r="A17" s="565" t="s">
        <v>84</v>
      </c>
      <c r="B17" s="546" t="s">
        <v>626</v>
      </c>
      <c r="C17" s="546"/>
      <c r="D17" s="546" t="s">
        <v>627</v>
      </c>
      <c r="E17" s="546"/>
      <c r="F17" s="546" t="s">
        <v>628</v>
      </c>
      <c r="G17" s="546"/>
      <c r="H17" s="546" t="s">
        <v>647</v>
      </c>
      <c r="I17" s="546"/>
      <c r="J17" s="546" t="s">
        <v>649</v>
      </c>
      <c r="K17" s="546"/>
      <c r="L17" s="576" t="s">
        <v>662</v>
      </c>
      <c r="M17" s="577"/>
      <c r="N17" s="577"/>
      <c r="O17" s="577"/>
      <c r="P17" s="577"/>
      <c r="Q17" s="578"/>
      <c r="R17" s="548">
        <f>SUM(R19:R23)</f>
        <v>0</v>
      </c>
      <c r="S17" s="553" t="s">
        <v>61</v>
      </c>
      <c r="T17" s="544"/>
    </row>
    <row r="18" spans="1:26" ht="27.95" customHeight="1" x14ac:dyDescent="0.2">
      <c r="A18" s="566"/>
      <c r="B18" s="547"/>
      <c r="C18" s="547"/>
      <c r="D18" s="547"/>
      <c r="E18" s="547"/>
      <c r="F18" s="547"/>
      <c r="G18" s="547"/>
      <c r="H18" s="547"/>
      <c r="I18" s="547"/>
      <c r="J18" s="547"/>
      <c r="K18" s="547"/>
      <c r="L18" s="248"/>
      <c r="M18" s="237"/>
      <c r="N18" s="249" t="s">
        <v>86</v>
      </c>
      <c r="O18" s="237"/>
      <c r="P18" s="249" t="s">
        <v>87</v>
      </c>
      <c r="Q18" s="250"/>
      <c r="R18" s="549"/>
      <c r="S18" s="554"/>
      <c r="T18" s="545"/>
    </row>
    <row r="19" spans="1:26" ht="14.1" customHeight="1" x14ac:dyDescent="0.2">
      <c r="A19" s="11" t="s">
        <v>77</v>
      </c>
      <c r="B19" s="35"/>
      <c r="C19" s="10"/>
      <c r="D19" s="292"/>
      <c r="E19" s="10"/>
      <c r="F19" s="265"/>
      <c r="G19" s="10"/>
      <c r="H19" s="240"/>
      <c r="I19" s="10"/>
      <c r="J19" s="240"/>
      <c r="K19" s="234"/>
      <c r="L19" s="199"/>
      <c r="M19" s="17"/>
      <c r="N19" s="33"/>
      <c r="O19" s="17" t="s">
        <v>62</v>
      </c>
      <c r="P19" s="33"/>
      <c r="Q19" s="18" t="s">
        <v>61</v>
      </c>
      <c r="R19" s="239">
        <f>N19*P19</f>
        <v>0</v>
      </c>
      <c r="S19" s="18" t="s">
        <v>61</v>
      </c>
      <c r="T19" s="207"/>
      <c r="Z19" s="266"/>
    </row>
    <row r="20" spans="1:26" ht="14.1" customHeight="1" x14ac:dyDescent="0.2">
      <c r="A20" s="11" t="s">
        <v>78</v>
      </c>
      <c r="B20" s="35"/>
      <c r="C20" s="10"/>
      <c r="D20" s="292"/>
      <c r="E20" s="10"/>
      <c r="F20" s="265"/>
      <c r="G20" s="10"/>
      <c r="H20" s="240"/>
      <c r="I20" s="10"/>
      <c r="J20" s="240"/>
      <c r="K20" s="234"/>
      <c r="L20" s="199"/>
      <c r="M20" s="17"/>
      <c r="N20" s="33"/>
      <c r="O20" s="17" t="s">
        <v>62</v>
      </c>
      <c r="P20" s="33"/>
      <c r="Q20" s="18" t="s">
        <v>61</v>
      </c>
      <c r="R20" s="239">
        <f>N20*P20</f>
        <v>0</v>
      </c>
      <c r="S20" s="18" t="s">
        <v>61</v>
      </c>
      <c r="T20" s="207"/>
    </row>
    <row r="21" spans="1:26" ht="14.1" customHeight="1" x14ac:dyDescent="0.2">
      <c r="A21" s="11" t="s">
        <v>80</v>
      </c>
      <c r="B21" s="35"/>
      <c r="C21" s="10"/>
      <c r="D21" s="292"/>
      <c r="E21" s="10"/>
      <c r="F21" s="265"/>
      <c r="G21" s="10"/>
      <c r="H21" s="240"/>
      <c r="I21" s="10"/>
      <c r="J21" s="240"/>
      <c r="K21" s="234"/>
      <c r="L21" s="199"/>
      <c r="M21" s="17"/>
      <c r="N21" s="33"/>
      <c r="O21" s="17" t="s">
        <v>62</v>
      </c>
      <c r="P21" s="33"/>
      <c r="Q21" s="18" t="s">
        <v>61</v>
      </c>
      <c r="R21" s="239">
        <f>N21*P21</f>
        <v>0</v>
      </c>
      <c r="S21" s="18" t="s">
        <v>61</v>
      </c>
      <c r="T21" s="207"/>
    </row>
    <row r="22" spans="1:26" ht="14.1" customHeight="1" x14ac:dyDescent="0.15">
      <c r="A22" s="11" t="s">
        <v>81</v>
      </c>
      <c r="B22" s="35"/>
      <c r="C22" s="10"/>
      <c r="D22" s="292"/>
      <c r="E22" s="10"/>
      <c r="F22" s="265"/>
      <c r="G22" s="10"/>
      <c r="H22" s="240"/>
      <c r="I22" s="10"/>
      <c r="J22" s="240"/>
      <c r="K22" s="234"/>
      <c r="L22" s="199"/>
      <c r="M22" s="17"/>
      <c r="N22" s="33"/>
      <c r="O22" s="17" t="s">
        <v>62</v>
      </c>
      <c r="P22" s="33"/>
      <c r="Q22" s="18" t="s">
        <v>61</v>
      </c>
      <c r="R22" s="239">
        <f>N22*P22</f>
        <v>0</v>
      </c>
      <c r="S22" s="18" t="s">
        <v>61</v>
      </c>
      <c r="T22" s="117"/>
    </row>
    <row r="23" spans="1:26" ht="14.1" customHeight="1" x14ac:dyDescent="0.15">
      <c r="A23" s="11" t="s">
        <v>82</v>
      </c>
      <c r="B23" s="35"/>
      <c r="C23" s="10"/>
      <c r="D23" s="292"/>
      <c r="E23" s="10"/>
      <c r="F23" s="265"/>
      <c r="G23" s="10"/>
      <c r="H23" s="240"/>
      <c r="I23" s="10"/>
      <c r="J23" s="240"/>
      <c r="K23" s="234"/>
      <c r="L23" s="199"/>
      <c r="M23" s="17"/>
      <c r="N23" s="33"/>
      <c r="O23" s="17" t="s">
        <v>62</v>
      </c>
      <c r="P23" s="33"/>
      <c r="Q23" s="18" t="s">
        <v>61</v>
      </c>
      <c r="R23" s="239">
        <f>N23*P23</f>
        <v>0</v>
      </c>
      <c r="S23" s="18" t="s">
        <v>61</v>
      </c>
      <c r="T23" s="117"/>
    </row>
    <row r="24" spans="1:26" ht="14.1" customHeight="1" thickBot="1" x14ac:dyDescent="0.2">
      <c r="A24" s="253"/>
      <c r="B24" s="254"/>
      <c r="C24" s="255"/>
      <c r="D24" s="256"/>
      <c r="E24" s="255"/>
      <c r="F24" s="256"/>
      <c r="G24" s="255"/>
      <c r="H24" s="256"/>
      <c r="I24" s="255"/>
      <c r="J24" s="256"/>
      <c r="K24" s="257"/>
      <c r="L24" s="258"/>
      <c r="M24" s="233"/>
      <c r="N24" s="274">
        <f>SUM(N19:N23)</f>
        <v>0</v>
      </c>
      <c r="O24" s="275"/>
      <c r="P24" s="274">
        <f>SUM(P19:P23)</f>
        <v>0</v>
      </c>
      <c r="Q24" s="259"/>
      <c r="R24" s="260"/>
      <c r="S24" s="259"/>
      <c r="T24" s="117" t="s">
        <v>824</v>
      </c>
    </row>
    <row r="25" spans="1:26" s="232" customFormat="1" ht="42" customHeight="1" x14ac:dyDescent="0.2">
      <c r="A25" s="565" t="s">
        <v>85</v>
      </c>
      <c r="B25" s="546" t="s">
        <v>626</v>
      </c>
      <c r="C25" s="546"/>
      <c r="D25" s="546" t="s">
        <v>627</v>
      </c>
      <c r="E25" s="546"/>
      <c r="F25" s="546" t="s">
        <v>628</v>
      </c>
      <c r="G25" s="546"/>
      <c r="H25" s="546" t="s">
        <v>647</v>
      </c>
      <c r="I25" s="546"/>
      <c r="J25" s="546"/>
      <c r="K25" s="546"/>
      <c r="L25" s="576" t="s">
        <v>635</v>
      </c>
      <c r="M25" s="577"/>
      <c r="N25" s="577"/>
      <c r="O25" s="577"/>
      <c r="P25" s="577"/>
      <c r="Q25" s="578"/>
      <c r="R25" s="548">
        <f>SUM(R27:R31)</f>
        <v>782000</v>
      </c>
      <c r="S25" s="553" t="s">
        <v>61</v>
      </c>
      <c r="T25" s="544"/>
    </row>
    <row r="26" spans="1:26" s="232" customFormat="1" ht="27.95" customHeight="1" x14ac:dyDescent="0.2">
      <c r="A26" s="566"/>
      <c r="B26" s="547"/>
      <c r="C26" s="547"/>
      <c r="D26" s="547"/>
      <c r="E26" s="547"/>
      <c r="F26" s="547"/>
      <c r="G26" s="547"/>
      <c r="H26" s="547"/>
      <c r="I26" s="547"/>
      <c r="J26" s="547"/>
      <c r="K26" s="547"/>
      <c r="L26" s="236" t="s">
        <v>86</v>
      </c>
      <c r="M26" s="231"/>
      <c r="N26" s="229" t="s">
        <v>88</v>
      </c>
      <c r="O26" s="231"/>
      <c r="P26" s="229" t="s">
        <v>87</v>
      </c>
      <c r="Q26" s="230"/>
      <c r="R26" s="549"/>
      <c r="S26" s="554"/>
      <c r="T26" s="545"/>
    </row>
    <row r="27" spans="1:26" ht="14.1" customHeight="1" x14ac:dyDescent="0.2">
      <c r="A27" s="11" t="s">
        <v>639</v>
      </c>
      <c r="B27" s="35">
        <v>5088</v>
      </c>
      <c r="C27" s="8"/>
      <c r="D27" s="293">
        <v>42133</v>
      </c>
      <c r="E27" s="227"/>
      <c r="F27" s="265" t="s">
        <v>650</v>
      </c>
      <c r="G27" s="227"/>
      <c r="H27" s="240">
        <v>91</v>
      </c>
      <c r="I27" s="227"/>
      <c r="J27" s="270"/>
      <c r="K27" s="234"/>
      <c r="L27" s="36">
        <v>46</v>
      </c>
      <c r="M27" s="17" t="s">
        <v>62</v>
      </c>
      <c r="N27" s="33">
        <v>2</v>
      </c>
      <c r="O27" s="17" t="s">
        <v>89</v>
      </c>
      <c r="P27" s="33">
        <v>8500</v>
      </c>
      <c r="Q27" s="18" t="s">
        <v>61</v>
      </c>
      <c r="R27" s="239">
        <f>L27*N27*P27</f>
        <v>782000</v>
      </c>
      <c r="S27" s="18" t="s">
        <v>61</v>
      </c>
      <c r="T27" s="207"/>
    </row>
    <row r="28" spans="1:26" ht="14.1" customHeight="1" x14ac:dyDescent="0.2">
      <c r="A28" s="11" t="s">
        <v>640</v>
      </c>
      <c r="B28" s="35"/>
      <c r="C28" s="8"/>
      <c r="D28" s="293"/>
      <c r="E28" s="227"/>
      <c r="F28" s="265"/>
      <c r="G28" s="227"/>
      <c r="H28" s="240"/>
      <c r="I28" s="227"/>
      <c r="J28" s="270"/>
      <c r="K28" s="234"/>
      <c r="L28" s="36"/>
      <c r="M28" s="17" t="s">
        <v>62</v>
      </c>
      <c r="N28" s="33"/>
      <c r="O28" s="17" t="s">
        <v>89</v>
      </c>
      <c r="P28" s="33"/>
      <c r="Q28" s="18" t="s">
        <v>61</v>
      </c>
      <c r="R28" s="239">
        <f>L28*N28*P28</f>
        <v>0</v>
      </c>
      <c r="S28" s="18" t="s">
        <v>61</v>
      </c>
      <c r="T28" s="207"/>
    </row>
    <row r="29" spans="1:26" ht="14.1" customHeight="1" x14ac:dyDescent="0.2">
      <c r="A29" s="11" t="s">
        <v>641</v>
      </c>
      <c r="B29" s="35"/>
      <c r="C29" s="8"/>
      <c r="D29" s="293"/>
      <c r="E29" s="227"/>
      <c r="F29" s="265"/>
      <c r="G29" s="227"/>
      <c r="H29" s="240"/>
      <c r="I29" s="227"/>
      <c r="J29" s="270"/>
      <c r="K29" s="234"/>
      <c r="L29" s="36"/>
      <c r="M29" s="17" t="s">
        <v>62</v>
      </c>
      <c r="N29" s="33"/>
      <c r="O29" s="17" t="s">
        <v>89</v>
      </c>
      <c r="P29" s="33"/>
      <c r="Q29" s="18" t="s">
        <v>61</v>
      </c>
      <c r="R29" s="239">
        <f>L29*N29*P29</f>
        <v>0</v>
      </c>
      <c r="S29" s="18" t="s">
        <v>61</v>
      </c>
      <c r="T29" s="207"/>
    </row>
    <row r="30" spans="1:26" ht="14.1" customHeight="1" x14ac:dyDescent="0.2">
      <c r="A30" s="11" t="s">
        <v>642</v>
      </c>
      <c r="B30" s="35"/>
      <c r="C30" s="8"/>
      <c r="D30" s="293"/>
      <c r="E30" s="227"/>
      <c r="F30" s="265"/>
      <c r="G30" s="227"/>
      <c r="H30" s="240"/>
      <c r="I30" s="227"/>
      <c r="J30" s="270"/>
      <c r="K30" s="234"/>
      <c r="L30" s="36"/>
      <c r="M30" s="17" t="s">
        <v>62</v>
      </c>
      <c r="N30" s="33"/>
      <c r="O30" s="17" t="s">
        <v>89</v>
      </c>
      <c r="P30" s="33"/>
      <c r="Q30" s="18" t="s">
        <v>61</v>
      </c>
      <c r="R30" s="239">
        <f>L30*N30*P30</f>
        <v>0</v>
      </c>
      <c r="S30" s="18" t="s">
        <v>61</v>
      </c>
    </row>
    <row r="31" spans="1:26" ht="14.1" customHeight="1" x14ac:dyDescent="0.2">
      <c r="A31" s="11" t="s">
        <v>643</v>
      </c>
      <c r="B31" s="35"/>
      <c r="C31" s="9"/>
      <c r="D31" s="293"/>
      <c r="E31" s="227"/>
      <c r="F31" s="265"/>
      <c r="G31" s="227"/>
      <c r="H31" s="240"/>
      <c r="I31" s="227"/>
      <c r="J31" s="270"/>
      <c r="K31" s="234"/>
      <c r="L31" s="36"/>
      <c r="M31" s="17" t="s">
        <v>62</v>
      </c>
      <c r="N31" s="33"/>
      <c r="O31" s="17" t="s">
        <v>89</v>
      </c>
      <c r="P31" s="33"/>
      <c r="Q31" s="18" t="s">
        <v>61</v>
      </c>
      <c r="R31" s="239">
        <f>L31*N31*P31</f>
        <v>0</v>
      </c>
      <c r="S31" s="18" t="s">
        <v>61</v>
      </c>
    </row>
    <row r="32" spans="1:26" ht="14.1" customHeight="1" thickBot="1" x14ac:dyDescent="0.25">
      <c r="A32" s="26"/>
      <c r="B32" s="27"/>
      <c r="C32" s="28"/>
      <c r="D32" s="28"/>
      <c r="E32" s="28"/>
      <c r="F32" s="28"/>
      <c r="G32" s="28"/>
      <c r="H32" s="28"/>
      <c r="I32" s="28"/>
      <c r="J32" s="28"/>
      <c r="K32" s="235"/>
      <c r="L32" s="271">
        <f>SUM(L27:L31)</f>
        <v>46</v>
      </c>
      <c r="M32" s="272"/>
      <c r="N32" s="273">
        <f>SUM(N27:N31)</f>
        <v>2</v>
      </c>
      <c r="O32" s="272"/>
      <c r="P32" s="273">
        <f>SUM(P27:P31)</f>
        <v>8500</v>
      </c>
      <c r="Q32" s="63"/>
      <c r="R32" s="261"/>
      <c r="S32" s="262"/>
    </row>
    <row r="33" spans="1:45" ht="14.1" customHeight="1" thickBot="1" x14ac:dyDescent="0.25">
      <c r="A33" s="573" t="s">
        <v>636</v>
      </c>
      <c r="B33" s="574"/>
      <c r="C33" s="574"/>
      <c r="D33" s="574"/>
      <c r="E33" s="574"/>
      <c r="F33" s="574"/>
      <c r="G33" s="574"/>
      <c r="H33" s="574"/>
      <c r="I33" s="574"/>
      <c r="J33" s="575"/>
      <c r="K33" s="574"/>
      <c r="L33" s="574"/>
      <c r="M33" s="574"/>
      <c r="N33" s="574"/>
      <c r="O33" s="574"/>
      <c r="P33" s="574"/>
      <c r="Q33" s="574"/>
      <c r="R33" s="294">
        <f>R9+R17</f>
        <v>204000</v>
      </c>
      <c r="S33" s="295" t="s">
        <v>61</v>
      </c>
    </row>
    <row r="34" spans="1:45" ht="14.1" customHeight="1" thickBot="1" x14ac:dyDescent="0.25">
      <c r="A34" s="573" t="s">
        <v>637</v>
      </c>
      <c r="B34" s="574"/>
      <c r="C34" s="574"/>
      <c r="D34" s="574"/>
      <c r="E34" s="574"/>
      <c r="F34" s="574"/>
      <c r="G34" s="574"/>
      <c r="H34" s="574"/>
      <c r="I34" s="574"/>
      <c r="J34" s="575"/>
      <c r="K34" s="574"/>
      <c r="L34" s="574"/>
      <c r="M34" s="574"/>
      <c r="N34" s="574"/>
      <c r="O34" s="574"/>
      <c r="P34" s="574"/>
      <c r="Q34" s="574"/>
      <c r="R34" s="294">
        <f>R25</f>
        <v>782000</v>
      </c>
      <c r="S34" s="295" t="s">
        <v>61</v>
      </c>
    </row>
    <row r="35" spans="1:45" ht="14.1" customHeight="1" thickBot="1" x14ac:dyDescent="0.25">
      <c r="A35" s="579" t="s">
        <v>309</v>
      </c>
      <c r="B35" s="580"/>
      <c r="C35" s="580"/>
      <c r="D35" s="580"/>
      <c r="E35" s="580"/>
      <c r="F35" s="580"/>
      <c r="G35" s="580"/>
      <c r="H35" s="580"/>
      <c r="I35" s="580"/>
      <c r="J35" s="581"/>
      <c r="K35" s="580"/>
      <c r="L35" s="580"/>
      <c r="M35" s="580"/>
      <c r="N35" s="580"/>
      <c r="O35" s="580"/>
      <c r="P35" s="580"/>
      <c r="Q35" s="580"/>
      <c r="R35" s="82">
        <f>R33+R34</f>
        <v>986000</v>
      </c>
      <c r="S35" s="77" t="s">
        <v>61</v>
      </c>
      <c r="T35" s="206"/>
    </row>
    <row r="36" spans="1:45" ht="14.1" hidden="1" customHeight="1" x14ac:dyDescent="0.2">
      <c r="A36" s="568" t="s">
        <v>691</v>
      </c>
      <c r="B36" s="569"/>
      <c r="C36" s="569"/>
      <c r="D36" s="569"/>
      <c r="E36" s="569"/>
      <c r="F36" s="569"/>
      <c r="G36" s="569"/>
      <c r="H36" s="569"/>
      <c r="I36" s="569"/>
      <c r="J36" s="569"/>
      <c r="K36" s="569"/>
      <c r="L36" s="569"/>
      <c r="M36" s="569"/>
      <c r="N36" s="569"/>
      <c r="O36" s="569"/>
      <c r="P36" s="569"/>
      <c r="Q36" s="570"/>
      <c r="R36" s="287">
        <f>'4.'!D26</f>
        <v>41</v>
      </c>
      <c r="S36" s="18" t="s">
        <v>62</v>
      </c>
      <c r="T36" s="16"/>
    </row>
    <row r="37" spans="1:45" ht="14.1" hidden="1" customHeight="1" thickBot="1" x14ac:dyDescent="0.25">
      <c r="A37" s="571" t="s">
        <v>397</v>
      </c>
      <c r="B37" s="572"/>
      <c r="C37" s="572"/>
      <c r="D37" s="572"/>
      <c r="E37" s="572"/>
      <c r="F37" s="572"/>
      <c r="G37" s="572"/>
      <c r="H37" s="572"/>
      <c r="I37" s="572"/>
      <c r="J37" s="572"/>
      <c r="K37" s="572"/>
      <c r="L37" s="572"/>
      <c r="M37" s="572"/>
      <c r="N37" s="572"/>
      <c r="O37" s="572"/>
      <c r="P37" s="572"/>
      <c r="Q37" s="572"/>
      <c r="R37" s="288">
        <f>R35/R36</f>
        <v>24048.780487804877</v>
      </c>
      <c r="S37" s="289" t="s">
        <v>61</v>
      </c>
      <c r="T37" s="290"/>
      <c r="AD37" s="14">
        <v>0</v>
      </c>
      <c r="AE37" s="14">
        <v>15000.5</v>
      </c>
      <c r="AF37" s="14">
        <v>16000.5</v>
      </c>
      <c r="AG37" s="14">
        <v>17000.5</v>
      </c>
      <c r="AH37" s="14">
        <v>18000.5</v>
      </c>
      <c r="AI37" s="14">
        <v>19000.5</v>
      </c>
      <c r="AJ37" s="14">
        <v>20000.5</v>
      </c>
      <c r="AK37" s="14">
        <v>21000.5</v>
      </c>
      <c r="AL37" s="14">
        <v>22000.5</v>
      </c>
      <c r="AM37" s="14">
        <v>23000.5</v>
      </c>
      <c r="AN37" s="14">
        <v>24000.5</v>
      </c>
      <c r="AO37" s="14">
        <v>25000.5</v>
      </c>
      <c r="AP37" s="14">
        <v>26000.5</v>
      </c>
      <c r="AQ37" s="14">
        <v>27000.5</v>
      </c>
      <c r="AR37" s="14">
        <v>29000.5</v>
      </c>
      <c r="AS37" s="14">
        <v>31000.5</v>
      </c>
    </row>
    <row r="38" spans="1:45" ht="20.100000000000001" customHeight="1" x14ac:dyDescent="0.2">
      <c r="AD38" s="14">
        <v>15</v>
      </c>
      <c r="AE38" s="14">
        <v>14</v>
      </c>
      <c r="AF38" s="14">
        <v>13</v>
      </c>
      <c r="AG38" s="14">
        <v>12</v>
      </c>
      <c r="AH38" s="14">
        <v>11</v>
      </c>
      <c r="AI38" s="14">
        <v>10</v>
      </c>
      <c r="AJ38" s="14">
        <v>9</v>
      </c>
      <c r="AK38" s="14">
        <v>8</v>
      </c>
      <c r="AL38" s="14">
        <v>7</v>
      </c>
      <c r="AM38" s="14">
        <v>6</v>
      </c>
      <c r="AN38" s="14">
        <v>5</v>
      </c>
      <c r="AO38" s="14">
        <v>4</v>
      </c>
      <c r="AP38" s="14">
        <v>3</v>
      </c>
      <c r="AQ38" s="14">
        <v>2</v>
      </c>
      <c r="AR38" s="14">
        <v>1</v>
      </c>
      <c r="AS38" s="14">
        <v>0</v>
      </c>
    </row>
    <row r="39" spans="1:45" ht="14.1" customHeight="1" x14ac:dyDescent="0.2">
      <c r="A39" s="582" t="s">
        <v>661</v>
      </c>
      <c r="B39" s="582"/>
      <c r="C39" s="582"/>
      <c r="D39" s="582"/>
      <c r="E39" s="582"/>
      <c r="F39" s="582"/>
      <c r="G39" s="582"/>
      <c r="H39" s="582"/>
      <c r="I39" s="582"/>
      <c r="J39" s="582"/>
      <c r="K39" s="582"/>
      <c r="L39" s="582"/>
      <c r="M39" s="582"/>
      <c r="N39" s="582"/>
      <c r="O39" s="582"/>
      <c r="P39" s="582"/>
      <c r="Q39" s="582"/>
      <c r="R39" s="582"/>
      <c r="S39" s="582"/>
    </row>
    <row r="40" spans="1:45" ht="42" customHeight="1" x14ac:dyDescent="0.15">
      <c r="A40" s="406" t="s">
        <v>879</v>
      </c>
      <c r="B40" s="406"/>
      <c r="C40" s="406"/>
      <c r="D40" s="406"/>
      <c r="E40" s="406"/>
      <c r="F40" s="406"/>
      <c r="G40" s="406"/>
      <c r="H40" s="406"/>
      <c r="I40" s="406"/>
      <c r="J40" s="406"/>
      <c r="K40" s="406"/>
      <c r="L40" s="406"/>
      <c r="M40" s="406"/>
      <c r="N40" s="406"/>
      <c r="O40" s="406"/>
      <c r="P40" s="406"/>
      <c r="Q40" s="406"/>
      <c r="R40" s="406"/>
      <c r="S40" s="406"/>
      <c r="T40" s="117" t="s">
        <v>248</v>
      </c>
    </row>
    <row r="41" spans="1:45" ht="27.95" customHeight="1" x14ac:dyDescent="0.2">
      <c r="A41" s="530"/>
      <c r="B41" s="530"/>
      <c r="C41" s="530"/>
      <c r="D41" s="530"/>
      <c r="E41" s="530"/>
      <c r="F41" s="530"/>
      <c r="G41" s="530"/>
      <c r="H41" s="530"/>
      <c r="I41" s="530"/>
      <c r="J41" s="530"/>
      <c r="K41" s="530"/>
      <c r="L41" s="530"/>
      <c r="M41" s="530"/>
      <c r="N41" s="530"/>
      <c r="O41" s="530"/>
      <c r="P41" s="530"/>
      <c r="Q41" s="530"/>
      <c r="R41" s="530"/>
      <c r="S41" s="567"/>
      <c r="T41" s="268"/>
      <c r="X41" s="140">
        <f>LEN(A41)</f>
        <v>0</v>
      </c>
      <c r="Y41" s="146" t="s">
        <v>64</v>
      </c>
      <c r="Z41" s="141">
        <v>350</v>
      </c>
      <c r="AA41" s="140" t="s">
        <v>63</v>
      </c>
      <c r="AB41" s="3" t="str">
        <f>IF(X41&gt;Z41,"FIGYELEM! Tartsa be a megjelölt karakterszámot!","-")</f>
        <v>-</v>
      </c>
    </row>
  </sheetData>
  <sheetProtection algorithmName="SHA-512" hashValue="wA5x0XNpX3kMsd9WqzFSVYk7wX9vaoHcakR460YLCc71PEgDr1wss1r5PbfAHVk5foGFFHVOlyWzR8fjYqgLgw==" saltValue="BCKR7earcZMddYw/M+0maQ==" spinCount="100000" sheet="1" objects="1" scenarios="1" selectLockedCells="1"/>
  <mergeCells count="61">
    <mergeCell ref="T17:T18"/>
    <mergeCell ref="R17:R18"/>
    <mergeCell ref="K25:K26"/>
    <mergeCell ref="I25:I26"/>
    <mergeCell ref="A40:S40"/>
    <mergeCell ref="K17:K18"/>
    <mergeCell ref="S25:S26"/>
    <mergeCell ref="F25:F26"/>
    <mergeCell ref="H25:H26"/>
    <mergeCell ref="A25:A26"/>
    <mergeCell ref="A35:Q35"/>
    <mergeCell ref="D25:D26"/>
    <mergeCell ref="L17:Q17"/>
    <mergeCell ref="H17:H18"/>
    <mergeCell ref="A39:S39"/>
    <mergeCell ref="E25:E26"/>
    <mergeCell ref="T25:T26"/>
    <mergeCell ref="A41:S41"/>
    <mergeCell ref="A36:Q36"/>
    <mergeCell ref="A37:Q37"/>
    <mergeCell ref="J25:J26"/>
    <mergeCell ref="A33:Q33"/>
    <mergeCell ref="C25:C26"/>
    <mergeCell ref="G25:G26"/>
    <mergeCell ref="A34:Q34"/>
    <mergeCell ref="R25:R26"/>
    <mergeCell ref="B25:B26"/>
    <mergeCell ref="L25:Q25"/>
    <mergeCell ref="A17:A18"/>
    <mergeCell ref="C17:C18"/>
    <mergeCell ref="H9:H10"/>
    <mergeCell ref="B17:B18"/>
    <mergeCell ref="E9:E10"/>
    <mergeCell ref="D17:D18"/>
    <mergeCell ref="E17:E18"/>
    <mergeCell ref="G17:G18"/>
    <mergeCell ref="F17:F18"/>
    <mergeCell ref="A9:A10"/>
    <mergeCell ref="F9:F10"/>
    <mergeCell ref="I17:I18"/>
    <mergeCell ref="J17:J18"/>
    <mergeCell ref="B6:S6"/>
    <mergeCell ref="L8:Q8"/>
    <mergeCell ref="I9:I10"/>
    <mergeCell ref="R8:S8"/>
    <mergeCell ref="S17:S18"/>
    <mergeCell ref="J9:J10"/>
    <mergeCell ref="A1:S1"/>
    <mergeCell ref="A2:S2"/>
    <mergeCell ref="A3:S3"/>
    <mergeCell ref="A4:S4"/>
    <mergeCell ref="B5:S5"/>
    <mergeCell ref="T9:T10"/>
    <mergeCell ref="B9:B10"/>
    <mergeCell ref="R9:R10"/>
    <mergeCell ref="D9:D10"/>
    <mergeCell ref="K9:K10"/>
    <mergeCell ref="G9:G10"/>
    <mergeCell ref="L9:Q9"/>
    <mergeCell ref="C9:C10"/>
    <mergeCell ref="S9:S10"/>
  </mergeCells>
  <phoneticPr fontId="51" type="noConversion"/>
  <dataValidations count="2">
    <dataValidation type="list" allowBlank="1" showInputMessage="1" showErrorMessage="1" sqref="F11:F15 F27:F31 F19:F23">
      <formula1>$AC$11:$AE$11</formula1>
    </dataValidation>
    <dataValidation type="list" allowBlank="1" showInputMessage="1" showErrorMessage="1" sqref="T41">
      <formula1>$AC$12:$AF$12</formula1>
    </dataValidation>
  </dataValidations>
  <printOptions horizontalCentered="1"/>
  <pageMargins left="0.39370078740157483" right="0.39370078740157483" top="0.78740157480314965" bottom="0.78740157480314965" header="0.39370078740157483" footer="0.39370078740157483"/>
  <pageSetup paperSize="9" scale="69" orientation="landscape" r:id="rId1"/>
  <headerFooter alignWithMargins="0">
    <oddFooter>&amp;L&amp;"Verdana,Félkövér"&amp;8HATÁRTALANUL! &amp;"Verdana,Normál"program
HAT-14-01 Tanulmányi kirándulás hetedikeseknek&amp;"Verdana,Félkövér"
Tartalmi és pénzügyi beszámoló: 7. Pénzügyi beszámoló</oddFooter>
  </headerFooter>
  <rowBreaks count="1" manualBreakCount="1">
    <brk id="37"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Y86"/>
  <sheetViews>
    <sheetView view="pageBreakPreview" topLeftCell="A73" zoomScaleNormal="100" zoomScaleSheetLayoutView="100" workbookViewId="0">
      <selection activeCell="AA46" sqref="AA46:AR46"/>
    </sheetView>
  </sheetViews>
  <sheetFormatPr defaultColWidth="9.140625" defaultRowHeight="14.1" customHeight="1" x14ac:dyDescent="0.2"/>
  <cols>
    <col min="1" max="2" width="2.7109375" style="140" customWidth="1"/>
    <col min="3" max="3" width="2.7109375" style="304" customWidth="1"/>
    <col min="4" max="4" width="2.7109375" style="160" customWidth="1"/>
    <col min="5" max="44" width="2.7109375" style="140" customWidth="1"/>
    <col min="45" max="46" width="15.7109375" style="140" hidden="1" customWidth="1"/>
    <col min="47" max="47" width="15.7109375" style="141" hidden="1" customWidth="1"/>
    <col min="48" max="48" width="7.7109375" style="140" customWidth="1"/>
    <col min="49" max="49" width="65.7109375" style="3" customWidth="1"/>
    <col min="50" max="50" width="10" style="48" hidden="1" customWidth="1"/>
    <col min="51" max="51" width="34.7109375" style="140" hidden="1" customWidth="1"/>
    <col min="52" max="52" width="25.28515625" style="140" hidden="1" customWidth="1"/>
    <col min="53" max="53" width="14" style="140" hidden="1" customWidth="1"/>
    <col min="54" max="54" width="38.28515625" style="140" hidden="1" customWidth="1"/>
    <col min="55" max="55" width="14" style="140" hidden="1" customWidth="1"/>
    <col min="56" max="56" width="26.140625" style="140" hidden="1" customWidth="1"/>
    <col min="57" max="60" width="14" style="140" hidden="1" customWidth="1"/>
    <col min="61" max="63" width="14" style="48" hidden="1" customWidth="1"/>
    <col min="64" max="64" width="35.42578125" style="48" hidden="1" customWidth="1"/>
    <col min="65" max="66" width="14" style="48" hidden="1" customWidth="1"/>
    <col min="67" max="67" width="47" style="48" hidden="1" customWidth="1"/>
    <col min="68" max="68" width="26.7109375" style="48" hidden="1" customWidth="1"/>
    <col min="69" max="69" width="21.85546875" style="48" hidden="1" customWidth="1"/>
    <col min="70" max="70" width="22" style="48" hidden="1" customWidth="1"/>
    <col min="71" max="71" width="14" style="48" hidden="1" customWidth="1"/>
    <col min="72" max="72" width="13.140625" style="48" hidden="1" customWidth="1"/>
    <col min="73" max="73" width="22.7109375" style="48" hidden="1" customWidth="1"/>
    <col min="74" max="74" width="8.140625" style="48" hidden="1" customWidth="1"/>
    <col min="75" max="75" width="38.28515625" style="48" hidden="1" customWidth="1"/>
    <col min="76" max="76" width="10.85546875" style="48" hidden="1" customWidth="1"/>
    <col min="77" max="77" width="27.5703125" style="48" hidden="1" customWidth="1"/>
    <col min="78" max="78" width="14.7109375" style="48" hidden="1" customWidth="1"/>
    <col min="79" max="79" width="10.28515625" style="48" hidden="1" customWidth="1"/>
    <col min="80" max="80" width="10.85546875" style="48" hidden="1" customWidth="1"/>
    <col min="81" max="81" width="12.42578125" style="48" hidden="1" customWidth="1"/>
    <col min="82" max="82" width="7.42578125" style="48" hidden="1" customWidth="1"/>
    <col min="83" max="83" width="14.140625" style="48" hidden="1" customWidth="1"/>
    <col min="84" max="84" width="12.140625" style="48" hidden="1" customWidth="1"/>
    <col min="85" max="85" width="33.7109375" style="48" hidden="1" customWidth="1"/>
    <col min="86" max="86" width="14.7109375" style="48" hidden="1" customWidth="1"/>
    <col min="87" max="87" width="9.28515625" style="48" hidden="1" customWidth="1"/>
    <col min="88" max="88" width="45" style="140" hidden="1" customWidth="1"/>
    <col min="89" max="89" width="28.140625" style="140" hidden="1" customWidth="1"/>
    <col min="90" max="90" width="20.5703125" style="140" hidden="1" customWidth="1"/>
    <col min="91" max="91" width="14.7109375" style="140" hidden="1" customWidth="1"/>
    <col min="92" max="92" width="14.5703125" style="140" hidden="1" customWidth="1"/>
    <col min="93" max="139" width="9.140625" style="140" hidden="1" customWidth="1"/>
    <col min="140" max="140" width="0.140625" style="140" hidden="1" customWidth="1"/>
    <col min="141" max="144" width="9.140625" style="140" hidden="1" customWidth="1"/>
    <col min="145" max="145" width="0.140625" style="140" hidden="1" customWidth="1"/>
    <col min="146" max="207" width="9.140625" style="140" hidden="1" customWidth="1"/>
    <col min="208" max="208" width="0" style="140" hidden="1" customWidth="1"/>
    <col min="209" max="16384" width="9.140625" style="140"/>
  </cols>
  <sheetData>
    <row r="1" spans="1:60" ht="20.100000000000001" customHeight="1" x14ac:dyDescent="0.2">
      <c r="A1" s="584" t="s">
        <v>864</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row>
    <row r="2" spans="1:60" ht="20.100000000000001" customHeight="1" x14ac:dyDescent="0.2">
      <c r="A2" s="584" t="s">
        <v>257</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row>
    <row r="3" spans="1:60" ht="27.95" customHeight="1" x14ac:dyDescent="0.2">
      <c r="A3" s="585" t="s">
        <v>209</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5"/>
      <c r="AQ3" s="585"/>
      <c r="AR3" s="585"/>
    </row>
    <row r="4" spans="1:60" ht="20.100000000000001" customHeight="1" x14ac:dyDescent="0.2">
      <c r="A4" s="403" t="s">
        <v>250</v>
      </c>
      <c r="B4" s="403"/>
      <c r="C4" s="403"/>
      <c r="D4" s="528" t="s">
        <v>347</v>
      </c>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row>
    <row r="5" spans="1:60" ht="27.95" customHeight="1" x14ac:dyDescent="0.2">
      <c r="D5" s="357" t="s">
        <v>178</v>
      </c>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row>
    <row r="6" spans="1:60" ht="14.1" customHeight="1" x14ac:dyDescent="0.2">
      <c r="D6" s="587" t="s">
        <v>180</v>
      </c>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c r="BA6" s="140" t="s">
        <v>179</v>
      </c>
      <c r="BB6" s="140" t="s">
        <v>180</v>
      </c>
    </row>
    <row r="7" spans="1:60" ht="20.100000000000001" customHeight="1" x14ac:dyDescent="0.2">
      <c r="D7" s="311"/>
      <c r="E7" s="311"/>
      <c r="F7" s="311"/>
      <c r="G7" s="311"/>
      <c r="H7" s="311"/>
      <c r="I7" s="311"/>
      <c r="J7" s="311"/>
      <c r="K7" s="311"/>
      <c r="L7" s="311"/>
      <c r="M7" s="311"/>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145"/>
    </row>
    <row r="8" spans="1:60" ht="20.100000000000001" customHeight="1" x14ac:dyDescent="0.2">
      <c r="A8" s="403" t="s">
        <v>251</v>
      </c>
      <c r="B8" s="403"/>
      <c r="C8" s="403"/>
      <c r="D8" s="528" t="s">
        <v>346</v>
      </c>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28"/>
      <c r="AN8" s="528"/>
      <c r="AO8" s="528"/>
      <c r="AP8" s="528"/>
      <c r="AQ8" s="528"/>
      <c r="AR8" s="528"/>
    </row>
    <row r="9" spans="1:60" ht="56.1" customHeight="1" x14ac:dyDescent="0.2">
      <c r="D9" s="357" t="s">
        <v>181</v>
      </c>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row>
    <row r="10" spans="1:60" ht="14.1" customHeight="1" x14ac:dyDescent="0.2">
      <c r="D10" s="417" t="s">
        <v>182</v>
      </c>
      <c r="E10" s="417"/>
      <c r="F10" s="417"/>
      <c r="G10" s="417"/>
      <c r="H10" s="417"/>
      <c r="I10" s="417"/>
      <c r="J10" s="417"/>
      <c r="K10" s="417"/>
      <c r="L10" s="417"/>
      <c r="M10" s="417"/>
      <c r="N10" s="417"/>
      <c r="O10" s="417"/>
      <c r="P10" s="417"/>
      <c r="Q10" s="417"/>
      <c r="R10" s="417"/>
      <c r="S10" s="417"/>
      <c r="T10" s="417"/>
      <c r="U10" s="417"/>
      <c r="V10" s="417"/>
      <c r="W10" s="417"/>
      <c r="X10" s="417"/>
      <c r="Y10" s="417"/>
      <c r="Z10" s="417"/>
      <c r="AA10" s="530"/>
      <c r="AB10" s="530"/>
      <c r="AC10" s="530"/>
      <c r="AD10" s="530"/>
      <c r="AE10" s="530"/>
      <c r="AF10" s="530"/>
      <c r="AG10" s="530"/>
      <c r="AH10" s="530"/>
      <c r="AI10" s="530"/>
      <c r="AJ10" s="530"/>
      <c r="AK10" s="530"/>
      <c r="AL10" s="530"/>
      <c r="AM10" s="530"/>
      <c r="AN10" s="530"/>
      <c r="AO10" s="530"/>
      <c r="AP10" s="530"/>
      <c r="AQ10" s="530"/>
      <c r="AR10" s="530"/>
    </row>
    <row r="11" spans="1:60" ht="14.1" customHeight="1" x14ac:dyDescent="0.2">
      <c r="D11" s="416" t="s">
        <v>183</v>
      </c>
      <c r="E11" s="416"/>
      <c r="F11" s="416"/>
      <c r="G11" s="416"/>
      <c r="H11" s="416"/>
      <c r="I11" s="416"/>
      <c r="J11" s="416"/>
      <c r="K11" s="416"/>
      <c r="L11" s="416"/>
      <c r="M11" s="416"/>
      <c r="N11" s="416"/>
      <c r="O11" s="416"/>
      <c r="P11" s="416"/>
      <c r="Q11" s="416"/>
      <c r="R11" s="416"/>
      <c r="S11" s="416"/>
      <c r="T11" s="416"/>
      <c r="U11" s="416"/>
      <c r="V11" s="416"/>
      <c r="W11" s="416"/>
      <c r="X11" s="416"/>
      <c r="Y11" s="416"/>
      <c r="Z11" s="416"/>
      <c r="AA11" s="586"/>
      <c r="AB11" s="586"/>
      <c r="AC11" s="586"/>
      <c r="AD11" s="586"/>
      <c r="AE11" s="586"/>
      <c r="AF11" s="586"/>
      <c r="AG11" s="586"/>
      <c r="AH11" s="586"/>
      <c r="AI11" s="586"/>
      <c r="AJ11" s="586"/>
      <c r="AK11" s="586"/>
      <c r="AL11" s="586"/>
      <c r="AM11" s="586"/>
      <c r="AN11" s="586"/>
      <c r="AO11" s="586"/>
      <c r="AP11" s="586"/>
      <c r="AQ11" s="586"/>
      <c r="AR11" s="586"/>
    </row>
    <row r="12" spans="1:60" ht="14.1" customHeight="1" x14ac:dyDescent="0.2">
      <c r="D12" s="416" t="s">
        <v>184</v>
      </c>
      <c r="E12" s="416"/>
      <c r="F12" s="416"/>
      <c r="G12" s="416"/>
      <c r="H12" s="416"/>
      <c r="I12" s="416"/>
      <c r="J12" s="416"/>
      <c r="K12" s="416"/>
      <c r="L12" s="416"/>
      <c r="M12" s="416"/>
      <c r="N12" s="416"/>
      <c r="O12" s="416"/>
      <c r="P12" s="416"/>
      <c r="Q12" s="416"/>
      <c r="R12" s="416"/>
      <c r="S12" s="416"/>
      <c r="T12" s="416"/>
      <c r="U12" s="416"/>
      <c r="V12" s="416"/>
      <c r="W12" s="416"/>
      <c r="X12" s="416"/>
      <c r="Y12" s="416"/>
      <c r="Z12" s="416"/>
      <c r="AA12" s="586"/>
      <c r="AB12" s="586"/>
      <c r="AC12" s="586"/>
      <c r="AD12" s="586"/>
      <c r="AE12" s="586"/>
      <c r="AF12" s="586"/>
      <c r="AG12" s="586"/>
      <c r="AH12" s="586"/>
      <c r="AI12" s="586"/>
      <c r="AJ12" s="586"/>
      <c r="AK12" s="586"/>
      <c r="AL12" s="586"/>
      <c r="AM12" s="586"/>
      <c r="AN12" s="586"/>
      <c r="AO12" s="586"/>
      <c r="AP12" s="586"/>
      <c r="AQ12" s="586"/>
      <c r="AR12" s="586"/>
    </row>
    <row r="13" spans="1:60" ht="14.1" customHeight="1" x14ac:dyDescent="0.2">
      <c r="D13" s="416" t="s">
        <v>185</v>
      </c>
      <c r="E13" s="416"/>
      <c r="F13" s="416"/>
      <c r="G13" s="416"/>
      <c r="H13" s="416"/>
      <c r="I13" s="416"/>
      <c r="J13" s="416"/>
      <c r="K13" s="416"/>
      <c r="L13" s="416"/>
      <c r="M13" s="416"/>
      <c r="N13" s="416"/>
      <c r="O13" s="416"/>
      <c r="P13" s="416"/>
      <c r="Q13" s="416"/>
      <c r="R13" s="416"/>
      <c r="S13" s="416"/>
      <c r="T13" s="416"/>
      <c r="U13" s="416"/>
      <c r="V13" s="416"/>
      <c r="W13" s="416"/>
      <c r="X13" s="416"/>
      <c r="Y13" s="416"/>
      <c r="Z13" s="416"/>
      <c r="AA13" s="586"/>
      <c r="AB13" s="586"/>
      <c r="AC13" s="586"/>
      <c r="AD13" s="586"/>
      <c r="AE13" s="586"/>
      <c r="AF13" s="586"/>
      <c r="AG13" s="586"/>
      <c r="AH13" s="586"/>
      <c r="AI13" s="586"/>
      <c r="AJ13" s="586"/>
      <c r="AK13" s="586"/>
      <c r="AL13" s="586"/>
      <c r="AM13" s="586"/>
      <c r="AN13" s="586"/>
      <c r="AO13" s="586"/>
      <c r="AP13" s="586"/>
      <c r="AQ13" s="586"/>
      <c r="AR13" s="586"/>
    </row>
    <row r="14" spans="1:60" ht="27.95" customHeight="1" x14ac:dyDescent="0.2">
      <c r="D14" s="416" t="s">
        <v>186</v>
      </c>
      <c r="E14" s="416"/>
      <c r="F14" s="416"/>
      <c r="G14" s="416"/>
      <c r="H14" s="416"/>
      <c r="I14" s="416"/>
      <c r="J14" s="416"/>
      <c r="K14" s="416"/>
      <c r="L14" s="416"/>
      <c r="M14" s="416"/>
      <c r="N14" s="416"/>
      <c r="O14" s="416"/>
      <c r="P14" s="416"/>
      <c r="Q14" s="416"/>
      <c r="R14" s="416"/>
      <c r="S14" s="416"/>
      <c r="T14" s="416"/>
      <c r="U14" s="416"/>
      <c r="V14" s="416"/>
      <c r="W14" s="416"/>
      <c r="X14" s="416"/>
      <c r="Y14" s="416"/>
      <c r="Z14" s="416"/>
      <c r="AA14" s="586"/>
      <c r="AB14" s="586"/>
      <c r="AC14" s="586"/>
      <c r="AD14" s="586"/>
      <c r="AE14" s="586"/>
      <c r="AF14" s="586"/>
      <c r="AG14" s="586"/>
      <c r="AH14" s="586"/>
      <c r="AI14" s="586"/>
      <c r="AJ14" s="586"/>
      <c r="AK14" s="586"/>
      <c r="AL14" s="586"/>
      <c r="AM14" s="586"/>
      <c r="AN14" s="586"/>
      <c r="AO14" s="586"/>
      <c r="AP14" s="586"/>
      <c r="AQ14" s="586"/>
      <c r="AR14" s="586"/>
      <c r="AY14" s="140" t="s">
        <v>187</v>
      </c>
      <c r="AZ14" s="140">
        <v>2</v>
      </c>
      <c r="BA14" s="140">
        <v>3</v>
      </c>
      <c r="BB14" s="140">
        <v>4</v>
      </c>
      <c r="BC14" s="140" t="s">
        <v>188</v>
      </c>
      <c r="BD14" s="140">
        <v>6</v>
      </c>
      <c r="BE14" s="140">
        <v>7</v>
      </c>
      <c r="BF14" s="140">
        <v>8</v>
      </c>
      <c r="BG14" s="140">
        <v>9</v>
      </c>
      <c r="BH14" s="140" t="s">
        <v>189</v>
      </c>
    </row>
    <row r="15" spans="1:60" ht="20.100000000000001" customHeight="1" x14ac:dyDescent="0.2">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row>
    <row r="16" spans="1:60" ht="20.100000000000001" customHeight="1" x14ac:dyDescent="0.2">
      <c r="A16" s="403" t="s">
        <v>252</v>
      </c>
      <c r="B16" s="403"/>
      <c r="C16" s="403"/>
      <c r="D16" s="528" t="s">
        <v>348</v>
      </c>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row>
    <row r="17" spans="4:45" ht="84" customHeight="1" x14ac:dyDescent="0.2">
      <c r="D17" s="357" t="s">
        <v>190</v>
      </c>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row>
    <row r="18" spans="4:45" ht="14.1" customHeight="1" x14ac:dyDescent="0.2">
      <c r="D18" s="417" t="s">
        <v>191</v>
      </c>
      <c r="E18" s="417"/>
      <c r="F18" s="417"/>
      <c r="G18" s="417"/>
      <c r="H18" s="417"/>
      <c r="I18" s="417"/>
      <c r="J18" s="417"/>
      <c r="K18" s="417"/>
      <c r="L18" s="417"/>
      <c r="M18" s="417"/>
      <c r="N18" s="417"/>
      <c r="O18" s="417"/>
      <c r="P18" s="417"/>
      <c r="Q18" s="417"/>
      <c r="R18" s="417"/>
      <c r="S18" s="417"/>
      <c r="T18" s="417"/>
      <c r="U18" s="417"/>
      <c r="V18" s="417"/>
      <c r="W18" s="417"/>
      <c r="X18" s="417"/>
      <c r="Y18" s="417"/>
      <c r="Z18" s="417"/>
      <c r="AA18" s="530" t="s">
        <v>1125</v>
      </c>
      <c r="AB18" s="530"/>
      <c r="AC18" s="530"/>
      <c r="AD18" s="530"/>
      <c r="AE18" s="530"/>
      <c r="AF18" s="530"/>
      <c r="AG18" s="530"/>
      <c r="AH18" s="530"/>
      <c r="AI18" s="530"/>
      <c r="AJ18" s="530"/>
      <c r="AK18" s="530"/>
      <c r="AL18" s="530"/>
      <c r="AM18" s="530"/>
      <c r="AN18" s="530"/>
      <c r="AO18" s="530"/>
      <c r="AP18" s="530"/>
      <c r="AQ18" s="530"/>
      <c r="AR18" s="530"/>
      <c r="AS18" s="59">
        <f>IF(AA18&gt;1,1,0)</f>
        <v>1</v>
      </c>
    </row>
    <row r="19" spans="4:45" ht="14.1" customHeight="1" x14ac:dyDescent="0.2">
      <c r="D19" s="416" t="s">
        <v>192</v>
      </c>
      <c r="E19" s="416"/>
      <c r="F19" s="416"/>
      <c r="G19" s="416"/>
      <c r="H19" s="416"/>
      <c r="I19" s="416"/>
      <c r="J19" s="416"/>
      <c r="K19" s="416"/>
      <c r="L19" s="416"/>
      <c r="M19" s="416"/>
      <c r="N19" s="416"/>
      <c r="O19" s="416"/>
      <c r="P19" s="416"/>
      <c r="Q19" s="416"/>
      <c r="R19" s="416"/>
      <c r="S19" s="416"/>
      <c r="T19" s="416"/>
      <c r="U19" s="416"/>
      <c r="V19" s="416"/>
      <c r="W19" s="416"/>
      <c r="X19" s="416"/>
      <c r="Y19" s="416"/>
      <c r="Z19" s="416"/>
      <c r="AA19" s="586" t="s">
        <v>1126</v>
      </c>
      <c r="AB19" s="586"/>
      <c r="AC19" s="586"/>
      <c r="AD19" s="586"/>
      <c r="AE19" s="586"/>
      <c r="AF19" s="586"/>
      <c r="AG19" s="586"/>
      <c r="AH19" s="586"/>
      <c r="AI19" s="586"/>
      <c r="AJ19" s="586"/>
      <c r="AK19" s="586"/>
      <c r="AL19" s="586"/>
      <c r="AM19" s="586"/>
      <c r="AN19" s="586"/>
      <c r="AO19" s="586"/>
      <c r="AP19" s="586"/>
      <c r="AQ19" s="586"/>
      <c r="AR19" s="586"/>
      <c r="AS19" s="146"/>
    </row>
    <row r="20" spans="4:45" ht="14.1" customHeight="1" x14ac:dyDescent="0.2">
      <c r="D20" s="416" t="s">
        <v>193</v>
      </c>
      <c r="E20" s="416"/>
      <c r="F20" s="416"/>
      <c r="G20" s="416"/>
      <c r="H20" s="416"/>
      <c r="I20" s="416"/>
      <c r="J20" s="416"/>
      <c r="K20" s="416"/>
      <c r="L20" s="416"/>
      <c r="M20" s="416"/>
      <c r="N20" s="416"/>
      <c r="O20" s="416"/>
      <c r="P20" s="416"/>
      <c r="Q20" s="416"/>
      <c r="R20" s="416"/>
      <c r="S20" s="416"/>
      <c r="T20" s="416"/>
      <c r="U20" s="416"/>
      <c r="V20" s="416"/>
      <c r="W20" s="416"/>
      <c r="X20" s="416"/>
      <c r="Y20" s="416"/>
      <c r="Z20" s="416"/>
      <c r="AA20" s="586" t="s">
        <v>1127</v>
      </c>
      <c r="AB20" s="586"/>
      <c r="AC20" s="586"/>
      <c r="AD20" s="586"/>
      <c r="AE20" s="586"/>
      <c r="AF20" s="586"/>
      <c r="AG20" s="586"/>
      <c r="AH20" s="586"/>
      <c r="AI20" s="586"/>
      <c r="AJ20" s="586"/>
      <c r="AK20" s="586"/>
      <c r="AL20" s="586"/>
      <c r="AM20" s="586"/>
      <c r="AN20" s="586"/>
      <c r="AO20" s="586"/>
      <c r="AP20" s="586"/>
      <c r="AQ20" s="586"/>
      <c r="AR20" s="586"/>
      <c r="AS20" s="146"/>
    </row>
    <row r="21" spans="4:45" ht="14.1" customHeight="1" x14ac:dyDescent="0.2">
      <c r="D21" s="416" t="s">
        <v>194</v>
      </c>
      <c r="E21" s="416"/>
      <c r="F21" s="416"/>
      <c r="G21" s="416"/>
      <c r="H21" s="416"/>
      <c r="I21" s="416"/>
      <c r="J21" s="416"/>
      <c r="K21" s="416"/>
      <c r="L21" s="416"/>
      <c r="M21" s="416"/>
      <c r="N21" s="416"/>
      <c r="O21" s="416"/>
      <c r="P21" s="416"/>
      <c r="Q21" s="416"/>
      <c r="R21" s="416"/>
      <c r="S21" s="416"/>
      <c r="T21" s="416"/>
      <c r="U21" s="416"/>
      <c r="V21" s="416"/>
      <c r="W21" s="416"/>
      <c r="X21" s="416"/>
      <c r="Y21" s="416"/>
      <c r="Z21" s="416"/>
      <c r="AA21" s="586" t="s">
        <v>1128</v>
      </c>
      <c r="AB21" s="586"/>
      <c r="AC21" s="586"/>
      <c r="AD21" s="586"/>
      <c r="AE21" s="586"/>
      <c r="AF21" s="586"/>
      <c r="AG21" s="586"/>
      <c r="AH21" s="586"/>
      <c r="AI21" s="586"/>
      <c r="AJ21" s="586"/>
      <c r="AK21" s="586"/>
      <c r="AL21" s="586"/>
      <c r="AM21" s="586"/>
      <c r="AN21" s="586"/>
      <c r="AO21" s="586"/>
      <c r="AP21" s="586"/>
      <c r="AQ21" s="586"/>
      <c r="AR21" s="586"/>
      <c r="AS21" s="146"/>
    </row>
    <row r="22" spans="4:45" ht="27.95" customHeight="1" x14ac:dyDescent="0.2">
      <c r="D22" s="416" t="s">
        <v>186</v>
      </c>
      <c r="E22" s="416"/>
      <c r="F22" s="416"/>
      <c r="G22" s="416"/>
      <c r="H22" s="416"/>
      <c r="I22" s="416"/>
      <c r="J22" s="416"/>
      <c r="K22" s="416"/>
      <c r="L22" s="416"/>
      <c r="M22" s="416"/>
      <c r="N22" s="416"/>
      <c r="O22" s="416"/>
      <c r="P22" s="416"/>
      <c r="Q22" s="416"/>
      <c r="R22" s="416"/>
      <c r="S22" s="416"/>
      <c r="T22" s="416"/>
      <c r="U22" s="416"/>
      <c r="V22" s="416"/>
      <c r="W22" s="416"/>
      <c r="X22" s="416"/>
      <c r="Y22" s="416"/>
      <c r="Z22" s="416"/>
      <c r="AA22" s="586" t="s">
        <v>189</v>
      </c>
      <c r="AB22" s="586"/>
      <c r="AC22" s="586"/>
      <c r="AD22" s="586"/>
      <c r="AE22" s="586"/>
      <c r="AF22" s="586"/>
      <c r="AG22" s="586"/>
      <c r="AH22" s="586"/>
      <c r="AI22" s="586"/>
      <c r="AJ22" s="586"/>
      <c r="AK22" s="586"/>
      <c r="AL22" s="586"/>
      <c r="AM22" s="586"/>
      <c r="AN22" s="586"/>
      <c r="AO22" s="586"/>
      <c r="AP22" s="586"/>
      <c r="AQ22" s="586"/>
      <c r="AR22" s="586"/>
      <c r="AS22" s="146"/>
    </row>
    <row r="23" spans="4:45" ht="20.100000000000001" customHeight="1" x14ac:dyDescent="0.2">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146"/>
    </row>
    <row r="24" spans="4:45" ht="14.1" customHeight="1" x14ac:dyDescent="0.2">
      <c r="D24" s="417" t="s">
        <v>191</v>
      </c>
      <c r="E24" s="417"/>
      <c r="F24" s="417"/>
      <c r="G24" s="417"/>
      <c r="H24" s="417"/>
      <c r="I24" s="417"/>
      <c r="J24" s="417"/>
      <c r="K24" s="417"/>
      <c r="L24" s="417"/>
      <c r="M24" s="417"/>
      <c r="N24" s="417"/>
      <c r="O24" s="417"/>
      <c r="P24" s="417"/>
      <c r="Q24" s="417"/>
      <c r="R24" s="417"/>
      <c r="S24" s="417"/>
      <c r="T24" s="417"/>
      <c r="U24" s="417"/>
      <c r="V24" s="417"/>
      <c r="W24" s="417"/>
      <c r="X24" s="417"/>
      <c r="Y24" s="417"/>
      <c r="Z24" s="417"/>
      <c r="AA24" s="530"/>
      <c r="AB24" s="530"/>
      <c r="AC24" s="530"/>
      <c r="AD24" s="530"/>
      <c r="AE24" s="530"/>
      <c r="AF24" s="530"/>
      <c r="AG24" s="530"/>
      <c r="AH24" s="530"/>
      <c r="AI24" s="530"/>
      <c r="AJ24" s="530"/>
      <c r="AK24" s="530"/>
      <c r="AL24" s="530"/>
      <c r="AM24" s="530"/>
      <c r="AN24" s="530"/>
      <c r="AO24" s="530"/>
      <c r="AP24" s="530"/>
      <c r="AQ24" s="530"/>
      <c r="AR24" s="530"/>
      <c r="AS24" s="59">
        <f>IF(AA24&gt;1,1,0)</f>
        <v>0</v>
      </c>
    </row>
    <row r="25" spans="4:45" ht="14.1" customHeight="1" x14ac:dyDescent="0.2">
      <c r="D25" s="416" t="s">
        <v>192</v>
      </c>
      <c r="E25" s="416"/>
      <c r="F25" s="416"/>
      <c r="G25" s="416"/>
      <c r="H25" s="416"/>
      <c r="I25" s="416"/>
      <c r="J25" s="416"/>
      <c r="K25" s="416"/>
      <c r="L25" s="416"/>
      <c r="M25" s="416"/>
      <c r="N25" s="416"/>
      <c r="O25" s="416"/>
      <c r="P25" s="416"/>
      <c r="Q25" s="416"/>
      <c r="R25" s="416"/>
      <c r="S25" s="416"/>
      <c r="T25" s="416"/>
      <c r="U25" s="416"/>
      <c r="V25" s="416"/>
      <c r="W25" s="416"/>
      <c r="X25" s="416"/>
      <c r="Y25" s="416"/>
      <c r="Z25" s="416"/>
      <c r="AA25" s="586"/>
      <c r="AB25" s="586"/>
      <c r="AC25" s="586"/>
      <c r="AD25" s="586"/>
      <c r="AE25" s="586"/>
      <c r="AF25" s="586"/>
      <c r="AG25" s="586"/>
      <c r="AH25" s="586"/>
      <c r="AI25" s="586"/>
      <c r="AJ25" s="586"/>
      <c r="AK25" s="586"/>
      <c r="AL25" s="586"/>
      <c r="AM25" s="586"/>
      <c r="AN25" s="586"/>
      <c r="AO25" s="586"/>
      <c r="AP25" s="586"/>
      <c r="AQ25" s="586"/>
      <c r="AR25" s="586"/>
      <c r="AS25" s="146"/>
    </row>
    <row r="26" spans="4:45" ht="14.1" customHeight="1" x14ac:dyDescent="0.2">
      <c r="D26" s="416" t="s">
        <v>193</v>
      </c>
      <c r="E26" s="416"/>
      <c r="F26" s="416"/>
      <c r="G26" s="416"/>
      <c r="H26" s="416"/>
      <c r="I26" s="416"/>
      <c r="J26" s="416"/>
      <c r="K26" s="416"/>
      <c r="L26" s="416"/>
      <c r="M26" s="416"/>
      <c r="N26" s="416"/>
      <c r="O26" s="416"/>
      <c r="P26" s="416"/>
      <c r="Q26" s="416"/>
      <c r="R26" s="416"/>
      <c r="S26" s="416"/>
      <c r="T26" s="416"/>
      <c r="U26" s="416"/>
      <c r="V26" s="416"/>
      <c r="W26" s="416"/>
      <c r="X26" s="416"/>
      <c r="Y26" s="416"/>
      <c r="Z26" s="416"/>
      <c r="AA26" s="586"/>
      <c r="AB26" s="586"/>
      <c r="AC26" s="586"/>
      <c r="AD26" s="586"/>
      <c r="AE26" s="586"/>
      <c r="AF26" s="586"/>
      <c r="AG26" s="586"/>
      <c r="AH26" s="586"/>
      <c r="AI26" s="586"/>
      <c r="AJ26" s="586"/>
      <c r="AK26" s="586"/>
      <c r="AL26" s="586"/>
      <c r="AM26" s="586"/>
      <c r="AN26" s="586"/>
      <c r="AO26" s="586"/>
      <c r="AP26" s="586"/>
      <c r="AQ26" s="586"/>
      <c r="AR26" s="586"/>
      <c r="AS26" s="146"/>
    </row>
    <row r="27" spans="4:45" ht="14.1" customHeight="1" x14ac:dyDescent="0.2">
      <c r="D27" s="416" t="s">
        <v>194</v>
      </c>
      <c r="E27" s="416"/>
      <c r="F27" s="416"/>
      <c r="G27" s="416"/>
      <c r="H27" s="416"/>
      <c r="I27" s="416"/>
      <c r="J27" s="416"/>
      <c r="K27" s="416"/>
      <c r="L27" s="416"/>
      <c r="M27" s="416"/>
      <c r="N27" s="416"/>
      <c r="O27" s="416"/>
      <c r="P27" s="416"/>
      <c r="Q27" s="416"/>
      <c r="R27" s="416"/>
      <c r="S27" s="416"/>
      <c r="T27" s="416"/>
      <c r="U27" s="416"/>
      <c r="V27" s="416"/>
      <c r="W27" s="416"/>
      <c r="X27" s="416"/>
      <c r="Y27" s="416"/>
      <c r="Z27" s="416"/>
      <c r="AA27" s="586"/>
      <c r="AB27" s="586"/>
      <c r="AC27" s="586"/>
      <c r="AD27" s="586"/>
      <c r="AE27" s="586"/>
      <c r="AF27" s="586"/>
      <c r="AG27" s="586"/>
      <c r="AH27" s="586"/>
      <c r="AI27" s="586"/>
      <c r="AJ27" s="586"/>
      <c r="AK27" s="586"/>
      <c r="AL27" s="586"/>
      <c r="AM27" s="586"/>
      <c r="AN27" s="586"/>
      <c r="AO27" s="586"/>
      <c r="AP27" s="586"/>
      <c r="AQ27" s="586"/>
      <c r="AR27" s="586"/>
      <c r="AS27" s="146"/>
    </row>
    <row r="28" spans="4:45" ht="27.95" customHeight="1" x14ac:dyDescent="0.2">
      <c r="D28" s="416" t="s">
        <v>186</v>
      </c>
      <c r="E28" s="416"/>
      <c r="F28" s="416"/>
      <c r="G28" s="416"/>
      <c r="H28" s="416"/>
      <c r="I28" s="416"/>
      <c r="J28" s="416"/>
      <c r="K28" s="416"/>
      <c r="L28" s="416"/>
      <c r="M28" s="416"/>
      <c r="N28" s="416"/>
      <c r="O28" s="416"/>
      <c r="P28" s="416"/>
      <c r="Q28" s="416"/>
      <c r="R28" s="416"/>
      <c r="S28" s="416"/>
      <c r="T28" s="416"/>
      <c r="U28" s="416"/>
      <c r="V28" s="416"/>
      <c r="W28" s="416"/>
      <c r="X28" s="416"/>
      <c r="Y28" s="416"/>
      <c r="Z28" s="416"/>
      <c r="AA28" s="586"/>
      <c r="AB28" s="586"/>
      <c r="AC28" s="586"/>
      <c r="AD28" s="586"/>
      <c r="AE28" s="586"/>
      <c r="AF28" s="586"/>
      <c r="AG28" s="586"/>
      <c r="AH28" s="586"/>
      <c r="AI28" s="586"/>
      <c r="AJ28" s="586"/>
      <c r="AK28" s="586"/>
      <c r="AL28" s="586"/>
      <c r="AM28" s="586"/>
      <c r="AN28" s="586"/>
      <c r="AO28" s="586"/>
      <c r="AP28" s="586"/>
      <c r="AQ28" s="586"/>
      <c r="AR28" s="586"/>
      <c r="AS28" s="146"/>
    </row>
    <row r="29" spans="4:45" ht="20.100000000000001" customHeight="1" x14ac:dyDescent="0.2">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146"/>
    </row>
    <row r="30" spans="4:45" ht="14.1" customHeight="1" x14ac:dyDescent="0.2">
      <c r="D30" s="417" t="s">
        <v>191</v>
      </c>
      <c r="E30" s="417"/>
      <c r="F30" s="417"/>
      <c r="G30" s="417"/>
      <c r="H30" s="417"/>
      <c r="I30" s="417"/>
      <c r="J30" s="417"/>
      <c r="K30" s="417"/>
      <c r="L30" s="417"/>
      <c r="M30" s="417"/>
      <c r="N30" s="417"/>
      <c r="O30" s="417"/>
      <c r="P30" s="417"/>
      <c r="Q30" s="417"/>
      <c r="R30" s="417"/>
      <c r="S30" s="417"/>
      <c r="T30" s="417"/>
      <c r="U30" s="417"/>
      <c r="V30" s="417"/>
      <c r="W30" s="417"/>
      <c r="X30" s="417"/>
      <c r="Y30" s="417"/>
      <c r="Z30" s="417"/>
      <c r="AA30" s="530"/>
      <c r="AB30" s="530"/>
      <c r="AC30" s="530"/>
      <c r="AD30" s="530"/>
      <c r="AE30" s="530"/>
      <c r="AF30" s="530"/>
      <c r="AG30" s="530"/>
      <c r="AH30" s="530"/>
      <c r="AI30" s="530"/>
      <c r="AJ30" s="530"/>
      <c r="AK30" s="530"/>
      <c r="AL30" s="530"/>
      <c r="AM30" s="530"/>
      <c r="AN30" s="530"/>
      <c r="AO30" s="530"/>
      <c r="AP30" s="530"/>
      <c r="AQ30" s="530"/>
      <c r="AR30" s="530"/>
      <c r="AS30" s="59">
        <f>IF(AA30&gt;1,1,0)</f>
        <v>0</v>
      </c>
    </row>
    <row r="31" spans="4:45" ht="14.1" customHeight="1" x14ac:dyDescent="0.2">
      <c r="D31" s="416" t="s">
        <v>192</v>
      </c>
      <c r="E31" s="416"/>
      <c r="F31" s="416"/>
      <c r="G31" s="416"/>
      <c r="H31" s="416"/>
      <c r="I31" s="416"/>
      <c r="J31" s="416"/>
      <c r="K31" s="416"/>
      <c r="L31" s="416"/>
      <c r="M31" s="416"/>
      <c r="N31" s="416"/>
      <c r="O31" s="416"/>
      <c r="P31" s="416"/>
      <c r="Q31" s="416"/>
      <c r="R31" s="416"/>
      <c r="S31" s="416"/>
      <c r="T31" s="416"/>
      <c r="U31" s="416"/>
      <c r="V31" s="416"/>
      <c r="W31" s="416"/>
      <c r="X31" s="416"/>
      <c r="Y31" s="416"/>
      <c r="Z31" s="416"/>
      <c r="AA31" s="586"/>
      <c r="AB31" s="586"/>
      <c r="AC31" s="586"/>
      <c r="AD31" s="586"/>
      <c r="AE31" s="586"/>
      <c r="AF31" s="586"/>
      <c r="AG31" s="586"/>
      <c r="AH31" s="586"/>
      <c r="AI31" s="586"/>
      <c r="AJ31" s="586"/>
      <c r="AK31" s="586"/>
      <c r="AL31" s="586"/>
      <c r="AM31" s="586"/>
      <c r="AN31" s="586"/>
      <c r="AO31" s="586"/>
      <c r="AP31" s="586"/>
      <c r="AQ31" s="586"/>
      <c r="AR31" s="586"/>
      <c r="AS31" s="146"/>
    </row>
    <row r="32" spans="4:45" ht="14.1" customHeight="1" x14ac:dyDescent="0.2">
      <c r="D32" s="416" t="s">
        <v>193</v>
      </c>
      <c r="E32" s="416"/>
      <c r="F32" s="416"/>
      <c r="G32" s="416"/>
      <c r="H32" s="416"/>
      <c r="I32" s="416"/>
      <c r="J32" s="416"/>
      <c r="K32" s="416"/>
      <c r="L32" s="416"/>
      <c r="M32" s="416"/>
      <c r="N32" s="416"/>
      <c r="O32" s="416"/>
      <c r="P32" s="416"/>
      <c r="Q32" s="416"/>
      <c r="R32" s="416"/>
      <c r="S32" s="416"/>
      <c r="T32" s="416"/>
      <c r="U32" s="416"/>
      <c r="V32" s="416"/>
      <c r="W32" s="416"/>
      <c r="X32" s="416"/>
      <c r="Y32" s="416"/>
      <c r="Z32" s="416"/>
      <c r="AA32" s="586"/>
      <c r="AB32" s="586"/>
      <c r="AC32" s="586"/>
      <c r="AD32" s="586"/>
      <c r="AE32" s="586"/>
      <c r="AF32" s="586"/>
      <c r="AG32" s="586"/>
      <c r="AH32" s="586"/>
      <c r="AI32" s="586"/>
      <c r="AJ32" s="586"/>
      <c r="AK32" s="586"/>
      <c r="AL32" s="586"/>
      <c r="AM32" s="586"/>
      <c r="AN32" s="586"/>
      <c r="AO32" s="586"/>
      <c r="AP32" s="586"/>
      <c r="AQ32" s="586"/>
      <c r="AR32" s="586"/>
      <c r="AS32" s="583" t="s">
        <v>535</v>
      </c>
    </row>
    <row r="33" spans="1:60" ht="14.1" customHeight="1" x14ac:dyDescent="0.2">
      <c r="D33" s="416" t="s">
        <v>194</v>
      </c>
      <c r="E33" s="416"/>
      <c r="F33" s="416"/>
      <c r="G33" s="416"/>
      <c r="H33" s="416"/>
      <c r="I33" s="416"/>
      <c r="J33" s="416"/>
      <c r="K33" s="416"/>
      <c r="L33" s="416"/>
      <c r="M33" s="416"/>
      <c r="N33" s="416"/>
      <c r="O33" s="416"/>
      <c r="P33" s="416"/>
      <c r="Q33" s="416"/>
      <c r="R33" s="416"/>
      <c r="S33" s="416"/>
      <c r="T33" s="416"/>
      <c r="U33" s="416"/>
      <c r="V33" s="416"/>
      <c r="W33" s="416"/>
      <c r="X33" s="416"/>
      <c r="Y33" s="416"/>
      <c r="Z33" s="416"/>
      <c r="AA33" s="586"/>
      <c r="AB33" s="586"/>
      <c r="AC33" s="586"/>
      <c r="AD33" s="586"/>
      <c r="AE33" s="586"/>
      <c r="AF33" s="586"/>
      <c r="AG33" s="586"/>
      <c r="AH33" s="586"/>
      <c r="AI33" s="586"/>
      <c r="AJ33" s="586"/>
      <c r="AK33" s="586"/>
      <c r="AL33" s="586"/>
      <c r="AM33" s="586"/>
      <c r="AN33" s="586"/>
      <c r="AO33" s="586"/>
      <c r="AP33" s="586"/>
      <c r="AQ33" s="586"/>
      <c r="AR33" s="586"/>
      <c r="AS33" s="583"/>
    </row>
    <row r="34" spans="1:60" ht="27.95" customHeight="1" x14ac:dyDescent="0.2">
      <c r="D34" s="416" t="s">
        <v>186</v>
      </c>
      <c r="E34" s="416"/>
      <c r="F34" s="416"/>
      <c r="G34" s="416"/>
      <c r="H34" s="416"/>
      <c r="I34" s="416"/>
      <c r="J34" s="416"/>
      <c r="K34" s="416"/>
      <c r="L34" s="416"/>
      <c r="M34" s="416"/>
      <c r="N34" s="416"/>
      <c r="O34" s="416"/>
      <c r="P34" s="416"/>
      <c r="Q34" s="416"/>
      <c r="R34" s="416"/>
      <c r="S34" s="416"/>
      <c r="T34" s="416"/>
      <c r="U34" s="416"/>
      <c r="V34" s="416"/>
      <c r="W34" s="416"/>
      <c r="X34" s="416"/>
      <c r="Y34" s="416"/>
      <c r="Z34" s="416"/>
      <c r="AA34" s="586"/>
      <c r="AB34" s="586"/>
      <c r="AC34" s="586"/>
      <c r="AD34" s="586"/>
      <c r="AE34" s="586"/>
      <c r="AF34" s="586"/>
      <c r="AG34" s="586"/>
      <c r="AH34" s="586"/>
      <c r="AI34" s="586"/>
      <c r="AJ34" s="586"/>
      <c r="AK34" s="586"/>
      <c r="AL34" s="586"/>
      <c r="AM34" s="586"/>
      <c r="AN34" s="586"/>
      <c r="AO34" s="586"/>
      <c r="AP34" s="586"/>
      <c r="AQ34" s="586"/>
      <c r="AR34" s="586"/>
      <c r="AS34" s="59">
        <f>AS18+AS24+AS30</f>
        <v>1</v>
      </c>
    </row>
    <row r="35" spans="1:60" ht="20.100000000000001" customHeight="1" x14ac:dyDescent="0.2">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row>
    <row r="36" spans="1:60" ht="20.100000000000001" customHeight="1" x14ac:dyDescent="0.2">
      <c r="A36" s="403" t="s">
        <v>253</v>
      </c>
      <c r="B36" s="403"/>
      <c r="C36" s="403"/>
      <c r="D36" s="528" t="s">
        <v>349</v>
      </c>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528"/>
      <c r="AK36" s="528"/>
      <c r="AL36" s="528"/>
      <c r="AM36" s="528"/>
      <c r="AN36" s="528"/>
      <c r="AO36" s="528"/>
      <c r="AP36" s="528"/>
      <c r="AQ36" s="528"/>
      <c r="AR36" s="528"/>
    </row>
    <row r="37" spans="1:60" ht="56.1" customHeight="1" x14ac:dyDescent="0.2">
      <c r="D37" s="357" t="s">
        <v>195</v>
      </c>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row>
    <row r="38" spans="1:60" ht="14.1" customHeight="1" x14ac:dyDescent="0.2">
      <c r="D38" s="417" t="s">
        <v>196</v>
      </c>
      <c r="E38" s="417"/>
      <c r="F38" s="417"/>
      <c r="G38" s="417"/>
      <c r="H38" s="417"/>
      <c r="I38" s="417"/>
      <c r="J38" s="417"/>
      <c r="K38" s="417"/>
      <c r="L38" s="417"/>
      <c r="M38" s="417"/>
      <c r="N38" s="417"/>
      <c r="O38" s="417"/>
      <c r="P38" s="417"/>
      <c r="Q38" s="417"/>
      <c r="R38" s="417"/>
      <c r="S38" s="417"/>
      <c r="T38" s="417"/>
      <c r="U38" s="417"/>
      <c r="V38" s="417"/>
      <c r="W38" s="417"/>
      <c r="X38" s="417"/>
      <c r="Y38" s="417"/>
      <c r="Z38" s="417"/>
      <c r="AA38" s="530" t="s">
        <v>199</v>
      </c>
      <c r="AB38" s="530"/>
      <c r="AC38" s="530"/>
      <c r="AD38" s="530"/>
      <c r="AE38" s="530"/>
      <c r="AF38" s="530"/>
      <c r="AG38" s="530"/>
      <c r="AH38" s="530"/>
      <c r="AI38" s="530"/>
      <c r="AJ38" s="530"/>
      <c r="AK38" s="530"/>
      <c r="AL38" s="530"/>
      <c r="AM38" s="530"/>
      <c r="AN38" s="530"/>
      <c r="AO38" s="530"/>
      <c r="AP38" s="530"/>
      <c r="AQ38" s="530"/>
      <c r="AR38" s="530"/>
      <c r="AS38" s="59">
        <f>IF(AA38&gt;1,1,0)</f>
        <v>1</v>
      </c>
      <c r="AY38" s="140" t="s">
        <v>197</v>
      </c>
      <c r="AZ38" s="140" t="s">
        <v>714</v>
      </c>
      <c r="BA38" s="140" t="s">
        <v>198</v>
      </c>
      <c r="BB38" s="140" t="s">
        <v>199</v>
      </c>
    </row>
    <row r="39" spans="1:60" ht="14.1" customHeight="1" x14ac:dyDescent="0.2">
      <c r="D39" s="416" t="s">
        <v>200</v>
      </c>
      <c r="E39" s="416"/>
      <c r="F39" s="416"/>
      <c r="G39" s="416"/>
      <c r="H39" s="416"/>
      <c r="I39" s="416"/>
      <c r="J39" s="416"/>
      <c r="K39" s="416"/>
      <c r="L39" s="416"/>
      <c r="M39" s="416"/>
      <c r="N39" s="416"/>
      <c r="O39" s="416"/>
      <c r="P39" s="416"/>
      <c r="Q39" s="416"/>
      <c r="R39" s="416"/>
      <c r="S39" s="416"/>
      <c r="T39" s="416"/>
      <c r="U39" s="416"/>
      <c r="V39" s="416"/>
      <c r="W39" s="416"/>
      <c r="X39" s="416"/>
      <c r="Y39" s="416"/>
      <c r="Z39" s="416"/>
      <c r="AA39" s="586" t="s">
        <v>1129</v>
      </c>
      <c r="AB39" s="586"/>
      <c r="AC39" s="586"/>
      <c r="AD39" s="586"/>
      <c r="AE39" s="586"/>
      <c r="AF39" s="586"/>
      <c r="AG39" s="586"/>
      <c r="AH39" s="586"/>
      <c r="AI39" s="586"/>
      <c r="AJ39" s="586"/>
      <c r="AK39" s="586"/>
      <c r="AL39" s="586"/>
      <c r="AM39" s="586"/>
      <c r="AN39" s="586"/>
      <c r="AO39" s="586"/>
      <c r="AP39" s="586"/>
      <c r="AQ39" s="586"/>
      <c r="AR39" s="586"/>
      <c r="AS39" s="195"/>
    </row>
    <row r="40" spans="1:60" ht="14.1" customHeight="1" x14ac:dyDescent="0.2">
      <c r="D40" s="416" t="s">
        <v>201</v>
      </c>
      <c r="E40" s="416"/>
      <c r="F40" s="416"/>
      <c r="G40" s="416"/>
      <c r="H40" s="416"/>
      <c r="I40" s="416"/>
      <c r="J40" s="416"/>
      <c r="K40" s="416"/>
      <c r="L40" s="416"/>
      <c r="M40" s="416"/>
      <c r="N40" s="416"/>
      <c r="O40" s="416"/>
      <c r="P40" s="416"/>
      <c r="Q40" s="416"/>
      <c r="R40" s="416"/>
      <c r="S40" s="416"/>
      <c r="T40" s="416"/>
      <c r="U40" s="416"/>
      <c r="V40" s="416"/>
      <c r="W40" s="416"/>
      <c r="X40" s="416"/>
      <c r="Y40" s="416"/>
      <c r="Z40" s="416"/>
      <c r="AA40" s="586" t="s">
        <v>1029</v>
      </c>
      <c r="AB40" s="586"/>
      <c r="AC40" s="586"/>
      <c r="AD40" s="586"/>
      <c r="AE40" s="586"/>
      <c r="AF40" s="586"/>
      <c r="AG40" s="586"/>
      <c r="AH40" s="586"/>
      <c r="AI40" s="586"/>
      <c r="AJ40" s="586"/>
      <c r="AK40" s="586"/>
      <c r="AL40" s="586"/>
      <c r="AM40" s="586"/>
      <c r="AN40" s="586"/>
      <c r="AO40" s="586"/>
      <c r="AP40" s="586"/>
      <c r="AQ40" s="586"/>
      <c r="AR40" s="586"/>
    </row>
    <row r="41" spans="1:60" ht="14.1" customHeight="1" x14ac:dyDescent="0.2">
      <c r="D41" s="416" t="s">
        <v>202</v>
      </c>
      <c r="E41" s="416"/>
      <c r="F41" s="416"/>
      <c r="G41" s="416"/>
      <c r="H41" s="416"/>
      <c r="I41" s="416"/>
      <c r="J41" s="416"/>
      <c r="K41" s="416"/>
      <c r="L41" s="416"/>
      <c r="M41" s="416"/>
      <c r="N41" s="416"/>
      <c r="O41" s="416"/>
      <c r="P41" s="416"/>
      <c r="Q41" s="416"/>
      <c r="R41" s="416"/>
      <c r="S41" s="416"/>
      <c r="T41" s="416"/>
      <c r="U41" s="416"/>
      <c r="V41" s="416"/>
      <c r="W41" s="416"/>
      <c r="X41" s="416"/>
      <c r="Y41" s="416"/>
      <c r="Z41" s="416"/>
      <c r="AA41" s="586" t="s">
        <v>1130</v>
      </c>
      <c r="AB41" s="586"/>
      <c r="AC41" s="586"/>
      <c r="AD41" s="586"/>
      <c r="AE41" s="586"/>
      <c r="AF41" s="586"/>
      <c r="AG41" s="586"/>
      <c r="AH41" s="586"/>
      <c r="AI41" s="586"/>
      <c r="AJ41" s="586"/>
      <c r="AK41" s="586"/>
      <c r="AL41" s="586"/>
      <c r="AM41" s="586"/>
      <c r="AN41" s="586"/>
      <c r="AO41" s="586"/>
      <c r="AP41" s="586"/>
      <c r="AQ41" s="586"/>
      <c r="AR41" s="586"/>
    </row>
    <row r="42" spans="1:60" ht="14.1" customHeight="1" x14ac:dyDescent="0.2">
      <c r="D42" s="416" t="s">
        <v>203</v>
      </c>
      <c r="E42" s="416"/>
      <c r="F42" s="416"/>
      <c r="G42" s="416"/>
      <c r="H42" s="416"/>
      <c r="I42" s="416"/>
      <c r="J42" s="416"/>
      <c r="K42" s="416"/>
      <c r="L42" s="416"/>
      <c r="M42" s="416"/>
      <c r="N42" s="416"/>
      <c r="O42" s="416"/>
      <c r="P42" s="416"/>
      <c r="Q42" s="416"/>
      <c r="R42" s="416"/>
      <c r="S42" s="416"/>
      <c r="T42" s="416"/>
      <c r="U42" s="416"/>
      <c r="V42" s="416"/>
      <c r="W42" s="416"/>
      <c r="X42" s="416"/>
      <c r="Y42" s="416"/>
      <c r="Z42" s="416"/>
      <c r="AA42" s="586" t="s">
        <v>1131</v>
      </c>
      <c r="AB42" s="586"/>
      <c r="AC42" s="586"/>
      <c r="AD42" s="586"/>
      <c r="AE42" s="586"/>
      <c r="AF42" s="586"/>
      <c r="AG42" s="586"/>
      <c r="AH42" s="586"/>
      <c r="AI42" s="586"/>
      <c r="AJ42" s="586"/>
      <c r="AK42" s="586"/>
      <c r="AL42" s="586"/>
      <c r="AM42" s="586"/>
      <c r="AN42" s="586"/>
      <c r="AO42" s="586"/>
      <c r="AP42" s="586"/>
      <c r="AQ42" s="586"/>
      <c r="AR42" s="586"/>
    </row>
    <row r="43" spans="1:60" ht="14.1" customHeight="1" x14ac:dyDescent="0.2">
      <c r="D43" s="416" t="s">
        <v>204</v>
      </c>
      <c r="E43" s="416"/>
      <c r="F43" s="416"/>
      <c r="G43" s="416"/>
      <c r="H43" s="416"/>
      <c r="I43" s="416"/>
      <c r="J43" s="416"/>
      <c r="K43" s="416"/>
      <c r="L43" s="416"/>
      <c r="M43" s="416"/>
      <c r="N43" s="416"/>
      <c r="O43" s="416"/>
      <c r="P43" s="416"/>
      <c r="Q43" s="416"/>
      <c r="R43" s="416"/>
      <c r="S43" s="416"/>
      <c r="T43" s="416"/>
      <c r="U43" s="416"/>
      <c r="V43" s="416"/>
      <c r="W43" s="416"/>
      <c r="X43" s="416"/>
      <c r="Y43" s="416"/>
      <c r="Z43" s="416"/>
      <c r="AA43" s="586">
        <v>2</v>
      </c>
      <c r="AB43" s="586"/>
      <c r="AC43" s="586"/>
      <c r="AD43" s="586"/>
      <c r="AE43" s="586"/>
      <c r="AF43" s="586"/>
      <c r="AG43" s="586"/>
      <c r="AH43" s="586"/>
      <c r="AI43" s="586"/>
      <c r="AJ43" s="586"/>
      <c r="AK43" s="586"/>
      <c r="AL43" s="586"/>
      <c r="AM43" s="586"/>
      <c r="AN43" s="586"/>
      <c r="AO43" s="586"/>
      <c r="AP43" s="586"/>
      <c r="AQ43" s="586"/>
      <c r="AR43" s="586"/>
      <c r="AY43" s="140">
        <v>1</v>
      </c>
      <c r="AZ43" s="140">
        <v>2</v>
      </c>
      <c r="BA43" s="140">
        <v>3</v>
      </c>
      <c r="BB43" s="140">
        <v>4</v>
      </c>
      <c r="BC43" s="140">
        <v>5</v>
      </c>
      <c r="BD43" s="140">
        <v>6</v>
      </c>
      <c r="BE43" s="140">
        <v>7</v>
      </c>
      <c r="BF43" s="140">
        <v>8</v>
      </c>
      <c r="BG43" s="140">
        <v>9</v>
      </c>
      <c r="BH43" s="140">
        <v>10</v>
      </c>
    </row>
    <row r="44" spans="1:60" ht="27.95" customHeight="1" x14ac:dyDescent="0.2">
      <c r="D44" s="416" t="s">
        <v>205</v>
      </c>
      <c r="E44" s="416"/>
      <c r="F44" s="416"/>
      <c r="G44" s="416"/>
      <c r="H44" s="416"/>
      <c r="I44" s="416"/>
      <c r="J44" s="416"/>
      <c r="K44" s="416"/>
      <c r="L44" s="416"/>
      <c r="M44" s="416"/>
      <c r="N44" s="416"/>
      <c r="O44" s="416"/>
      <c r="P44" s="416"/>
      <c r="Q44" s="416"/>
      <c r="R44" s="416"/>
      <c r="S44" s="416"/>
      <c r="T44" s="416"/>
      <c r="U44" s="416"/>
      <c r="V44" s="416"/>
      <c r="W44" s="416"/>
      <c r="X44" s="416"/>
      <c r="Y44" s="416"/>
      <c r="Z44" s="416"/>
      <c r="AA44" s="586" t="s">
        <v>208</v>
      </c>
      <c r="AB44" s="586"/>
      <c r="AC44" s="586"/>
      <c r="AD44" s="586"/>
      <c r="AE44" s="586"/>
      <c r="AF44" s="586"/>
      <c r="AG44" s="586"/>
      <c r="AH44" s="586"/>
      <c r="AI44" s="586"/>
      <c r="AJ44" s="586"/>
      <c r="AK44" s="586"/>
      <c r="AL44" s="586"/>
      <c r="AM44" s="586"/>
      <c r="AN44" s="586"/>
      <c r="AO44" s="586"/>
      <c r="AP44" s="586"/>
      <c r="AQ44" s="586"/>
      <c r="AR44" s="586"/>
      <c r="AY44" s="140" t="s">
        <v>206</v>
      </c>
      <c r="AZ44" s="140">
        <v>2</v>
      </c>
      <c r="BA44" s="140">
        <v>3</v>
      </c>
      <c r="BB44" s="140">
        <v>4</v>
      </c>
      <c r="BC44" s="140" t="s">
        <v>207</v>
      </c>
      <c r="BD44" s="140">
        <v>6</v>
      </c>
      <c r="BE44" s="140">
        <v>7</v>
      </c>
      <c r="BF44" s="140">
        <v>8</v>
      </c>
      <c r="BG44" s="140">
        <v>9</v>
      </c>
      <c r="BH44" s="140" t="s">
        <v>208</v>
      </c>
    </row>
    <row r="45" spans="1:60" ht="20.100000000000001" customHeight="1" x14ac:dyDescent="0.2">
      <c r="D45" s="311"/>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row>
    <row r="46" spans="1:60" ht="14.1" customHeight="1" x14ac:dyDescent="0.2">
      <c r="D46" s="417" t="s">
        <v>196</v>
      </c>
      <c r="E46" s="417"/>
      <c r="F46" s="417"/>
      <c r="G46" s="417"/>
      <c r="H46" s="417"/>
      <c r="I46" s="417"/>
      <c r="J46" s="417"/>
      <c r="K46" s="417"/>
      <c r="L46" s="417"/>
      <c r="M46" s="417"/>
      <c r="N46" s="417"/>
      <c r="O46" s="417"/>
      <c r="P46" s="417"/>
      <c r="Q46" s="417"/>
      <c r="R46" s="417"/>
      <c r="S46" s="417"/>
      <c r="T46" s="417"/>
      <c r="U46" s="417"/>
      <c r="V46" s="417"/>
      <c r="W46" s="417"/>
      <c r="X46" s="417"/>
      <c r="Y46" s="417"/>
      <c r="Z46" s="417"/>
      <c r="AA46" s="530"/>
      <c r="AB46" s="530"/>
      <c r="AC46" s="530"/>
      <c r="AD46" s="530"/>
      <c r="AE46" s="530"/>
      <c r="AF46" s="530"/>
      <c r="AG46" s="530"/>
      <c r="AH46" s="530"/>
      <c r="AI46" s="530"/>
      <c r="AJ46" s="530"/>
      <c r="AK46" s="530"/>
      <c r="AL46" s="530"/>
      <c r="AM46" s="530"/>
      <c r="AN46" s="530"/>
      <c r="AO46" s="530"/>
      <c r="AP46" s="530"/>
      <c r="AQ46" s="530"/>
      <c r="AR46" s="530"/>
      <c r="AS46" s="59">
        <f>IF(AA46&gt;1,1,0)</f>
        <v>0</v>
      </c>
    </row>
    <row r="47" spans="1:60" ht="14.1" customHeight="1" x14ac:dyDescent="0.2">
      <c r="D47" s="416" t="s">
        <v>200</v>
      </c>
      <c r="E47" s="416"/>
      <c r="F47" s="416"/>
      <c r="G47" s="416"/>
      <c r="H47" s="416"/>
      <c r="I47" s="416"/>
      <c r="J47" s="416"/>
      <c r="K47" s="416"/>
      <c r="L47" s="416"/>
      <c r="M47" s="416"/>
      <c r="N47" s="416"/>
      <c r="O47" s="416"/>
      <c r="P47" s="416"/>
      <c r="Q47" s="416"/>
      <c r="R47" s="416"/>
      <c r="S47" s="416"/>
      <c r="T47" s="416"/>
      <c r="U47" s="416"/>
      <c r="V47" s="416"/>
      <c r="W47" s="416"/>
      <c r="X47" s="416"/>
      <c r="Y47" s="416"/>
      <c r="Z47" s="416"/>
      <c r="AA47" s="586"/>
      <c r="AB47" s="586"/>
      <c r="AC47" s="586"/>
      <c r="AD47" s="586"/>
      <c r="AE47" s="586"/>
      <c r="AF47" s="586"/>
      <c r="AG47" s="586"/>
      <c r="AH47" s="586"/>
      <c r="AI47" s="586"/>
      <c r="AJ47" s="586"/>
      <c r="AK47" s="586"/>
      <c r="AL47" s="586"/>
      <c r="AM47" s="586"/>
      <c r="AN47" s="586"/>
      <c r="AO47" s="586"/>
      <c r="AP47" s="586"/>
      <c r="AQ47" s="586"/>
      <c r="AR47" s="586"/>
      <c r="AS47" s="195"/>
    </row>
    <row r="48" spans="1:60" ht="14.1" customHeight="1" x14ac:dyDescent="0.2">
      <c r="D48" s="416" t="s">
        <v>201</v>
      </c>
      <c r="E48" s="416"/>
      <c r="F48" s="416"/>
      <c r="G48" s="416"/>
      <c r="H48" s="416"/>
      <c r="I48" s="416"/>
      <c r="J48" s="416"/>
      <c r="K48" s="416"/>
      <c r="L48" s="416"/>
      <c r="M48" s="416"/>
      <c r="N48" s="416"/>
      <c r="O48" s="416"/>
      <c r="P48" s="416"/>
      <c r="Q48" s="416"/>
      <c r="R48" s="416"/>
      <c r="S48" s="416"/>
      <c r="T48" s="416"/>
      <c r="U48" s="416"/>
      <c r="V48" s="416"/>
      <c r="W48" s="416"/>
      <c r="X48" s="416"/>
      <c r="Y48" s="416"/>
      <c r="Z48" s="416"/>
      <c r="AA48" s="586"/>
      <c r="AB48" s="586"/>
      <c r="AC48" s="586"/>
      <c r="AD48" s="586"/>
      <c r="AE48" s="586"/>
      <c r="AF48" s="586"/>
      <c r="AG48" s="586"/>
      <c r="AH48" s="586"/>
      <c r="AI48" s="586"/>
      <c r="AJ48" s="586"/>
      <c r="AK48" s="586"/>
      <c r="AL48" s="586"/>
      <c r="AM48" s="586"/>
      <c r="AN48" s="586"/>
      <c r="AO48" s="586"/>
      <c r="AP48" s="586"/>
      <c r="AQ48" s="586"/>
      <c r="AR48" s="586"/>
    </row>
    <row r="49" spans="4:45" ht="14.1" customHeight="1" x14ac:dyDescent="0.2">
      <c r="D49" s="416" t="s">
        <v>202</v>
      </c>
      <c r="E49" s="416"/>
      <c r="F49" s="416"/>
      <c r="G49" s="416"/>
      <c r="H49" s="416"/>
      <c r="I49" s="416"/>
      <c r="J49" s="416"/>
      <c r="K49" s="416"/>
      <c r="L49" s="416"/>
      <c r="M49" s="416"/>
      <c r="N49" s="416"/>
      <c r="O49" s="416"/>
      <c r="P49" s="416"/>
      <c r="Q49" s="416"/>
      <c r="R49" s="416"/>
      <c r="S49" s="416"/>
      <c r="T49" s="416"/>
      <c r="U49" s="416"/>
      <c r="V49" s="416"/>
      <c r="W49" s="416"/>
      <c r="X49" s="416"/>
      <c r="Y49" s="416"/>
      <c r="Z49" s="416"/>
      <c r="AA49" s="586"/>
      <c r="AB49" s="586"/>
      <c r="AC49" s="586"/>
      <c r="AD49" s="586"/>
      <c r="AE49" s="586"/>
      <c r="AF49" s="586"/>
      <c r="AG49" s="586"/>
      <c r="AH49" s="586"/>
      <c r="AI49" s="586"/>
      <c r="AJ49" s="586"/>
      <c r="AK49" s="586"/>
      <c r="AL49" s="586"/>
      <c r="AM49" s="586"/>
      <c r="AN49" s="586"/>
      <c r="AO49" s="586"/>
      <c r="AP49" s="586"/>
      <c r="AQ49" s="586"/>
      <c r="AR49" s="586"/>
    </row>
    <row r="50" spans="4:45" ht="14.1" customHeight="1" x14ac:dyDescent="0.2">
      <c r="D50" s="416" t="s">
        <v>203</v>
      </c>
      <c r="E50" s="416"/>
      <c r="F50" s="416"/>
      <c r="G50" s="416"/>
      <c r="H50" s="416"/>
      <c r="I50" s="416"/>
      <c r="J50" s="416"/>
      <c r="K50" s="416"/>
      <c r="L50" s="416"/>
      <c r="M50" s="416"/>
      <c r="N50" s="416"/>
      <c r="O50" s="416"/>
      <c r="P50" s="416"/>
      <c r="Q50" s="416"/>
      <c r="R50" s="416"/>
      <c r="S50" s="416"/>
      <c r="T50" s="416"/>
      <c r="U50" s="416"/>
      <c r="V50" s="416"/>
      <c r="W50" s="416"/>
      <c r="X50" s="416"/>
      <c r="Y50" s="416"/>
      <c r="Z50" s="416"/>
      <c r="AA50" s="586"/>
      <c r="AB50" s="586"/>
      <c r="AC50" s="586"/>
      <c r="AD50" s="586"/>
      <c r="AE50" s="586"/>
      <c r="AF50" s="586"/>
      <c r="AG50" s="586"/>
      <c r="AH50" s="586"/>
      <c r="AI50" s="586"/>
      <c r="AJ50" s="586"/>
      <c r="AK50" s="586"/>
      <c r="AL50" s="586"/>
      <c r="AM50" s="586"/>
      <c r="AN50" s="586"/>
      <c r="AO50" s="586"/>
      <c r="AP50" s="586"/>
      <c r="AQ50" s="586"/>
      <c r="AR50" s="586"/>
    </row>
    <row r="51" spans="4:45" ht="14.1" customHeight="1" x14ac:dyDescent="0.2">
      <c r="D51" s="416" t="s">
        <v>204</v>
      </c>
      <c r="E51" s="416"/>
      <c r="F51" s="416"/>
      <c r="G51" s="416"/>
      <c r="H51" s="416"/>
      <c r="I51" s="416"/>
      <c r="J51" s="416"/>
      <c r="K51" s="416"/>
      <c r="L51" s="416"/>
      <c r="M51" s="416"/>
      <c r="N51" s="416"/>
      <c r="O51" s="416"/>
      <c r="P51" s="416"/>
      <c r="Q51" s="416"/>
      <c r="R51" s="416"/>
      <c r="S51" s="416"/>
      <c r="T51" s="416"/>
      <c r="U51" s="416"/>
      <c r="V51" s="416"/>
      <c r="W51" s="416"/>
      <c r="X51" s="416"/>
      <c r="Y51" s="416"/>
      <c r="Z51" s="416"/>
      <c r="AA51" s="586"/>
      <c r="AB51" s="586"/>
      <c r="AC51" s="586"/>
      <c r="AD51" s="586"/>
      <c r="AE51" s="586"/>
      <c r="AF51" s="586"/>
      <c r="AG51" s="586"/>
      <c r="AH51" s="586"/>
      <c r="AI51" s="586"/>
      <c r="AJ51" s="586"/>
      <c r="AK51" s="586"/>
      <c r="AL51" s="586"/>
      <c r="AM51" s="586"/>
      <c r="AN51" s="586"/>
      <c r="AO51" s="586"/>
      <c r="AP51" s="586"/>
      <c r="AQ51" s="586"/>
      <c r="AR51" s="586"/>
    </row>
    <row r="52" spans="4:45" ht="27.95" customHeight="1" x14ac:dyDescent="0.2">
      <c r="D52" s="416" t="s">
        <v>205</v>
      </c>
      <c r="E52" s="416"/>
      <c r="F52" s="416"/>
      <c r="G52" s="416"/>
      <c r="H52" s="416"/>
      <c r="I52" s="416"/>
      <c r="J52" s="416"/>
      <c r="K52" s="416"/>
      <c r="L52" s="416"/>
      <c r="M52" s="416"/>
      <c r="N52" s="416"/>
      <c r="O52" s="416"/>
      <c r="P52" s="416"/>
      <c r="Q52" s="416"/>
      <c r="R52" s="416"/>
      <c r="S52" s="416"/>
      <c r="T52" s="416"/>
      <c r="U52" s="416"/>
      <c r="V52" s="416"/>
      <c r="W52" s="416"/>
      <c r="X52" s="416"/>
      <c r="Y52" s="416"/>
      <c r="Z52" s="416"/>
      <c r="AA52" s="586"/>
      <c r="AB52" s="586"/>
      <c r="AC52" s="586"/>
      <c r="AD52" s="586"/>
      <c r="AE52" s="586"/>
      <c r="AF52" s="586"/>
      <c r="AG52" s="586"/>
      <c r="AH52" s="586"/>
      <c r="AI52" s="586"/>
      <c r="AJ52" s="586"/>
      <c r="AK52" s="586"/>
      <c r="AL52" s="586"/>
      <c r="AM52" s="586"/>
      <c r="AN52" s="586"/>
      <c r="AO52" s="586"/>
      <c r="AP52" s="586"/>
      <c r="AQ52" s="586"/>
      <c r="AR52" s="586"/>
    </row>
    <row r="53" spans="4:45" ht="20.100000000000001" customHeight="1" x14ac:dyDescent="0.2">
      <c r="D53" s="311"/>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row>
    <row r="54" spans="4:45" ht="14.1" customHeight="1" x14ac:dyDescent="0.2">
      <c r="D54" s="417" t="s">
        <v>196</v>
      </c>
      <c r="E54" s="417"/>
      <c r="F54" s="417"/>
      <c r="G54" s="417"/>
      <c r="H54" s="417"/>
      <c r="I54" s="417"/>
      <c r="J54" s="417"/>
      <c r="K54" s="417"/>
      <c r="L54" s="417"/>
      <c r="M54" s="417"/>
      <c r="N54" s="417"/>
      <c r="O54" s="417"/>
      <c r="P54" s="417"/>
      <c r="Q54" s="417"/>
      <c r="R54" s="417"/>
      <c r="S54" s="417"/>
      <c r="T54" s="417"/>
      <c r="U54" s="417"/>
      <c r="V54" s="417"/>
      <c r="W54" s="417"/>
      <c r="X54" s="417"/>
      <c r="Y54" s="417"/>
      <c r="Z54" s="417"/>
      <c r="AA54" s="530"/>
      <c r="AB54" s="530"/>
      <c r="AC54" s="530"/>
      <c r="AD54" s="530"/>
      <c r="AE54" s="530"/>
      <c r="AF54" s="530"/>
      <c r="AG54" s="530"/>
      <c r="AH54" s="530"/>
      <c r="AI54" s="530"/>
      <c r="AJ54" s="530"/>
      <c r="AK54" s="530"/>
      <c r="AL54" s="530"/>
      <c r="AM54" s="530"/>
      <c r="AN54" s="530"/>
      <c r="AO54" s="530"/>
      <c r="AP54" s="530"/>
      <c r="AQ54" s="530"/>
      <c r="AR54" s="530"/>
      <c r="AS54" s="59">
        <f>IF(AA54&gt;1,1,0)</f>
        <v>0</v>
      </c>
    </row>
    <row r="55" spans="4:45" ht="14.1" customHeight="1" x14ac:dyDescent="0.2">
      <c r="D55" s="416" t="s">
        <v>200</v>
      </c>
      <c r="E55" s="416"/>
      <c r="F55" s="416"/>
      <c r="G55" s="416"/>
      <c r="H55" s="416"/>
      <c r="I55" s="416"/>
      <c r="J55" s="416"/>
      <c r="K55" s="416"/>
      <c r="L55" s="416"/>
      <c r="M55" s="416"/>
      <c r="N55" s="416"/>
      <c r="O55" s="416"/>
      <c r="P55" s="416"/>
      <c r="Q55" s="416"/>
      <c r="R55" s="416"/>
      <c r="S55" s="416"/>
      <c r="T55" s="416"/>
      <c r="U55" s="416"/>
      <c r="V55" s="416"/>
      <c r="W55" s="416"/>
      <c r="X55" s="416"/>
      <c r="Y55" s="416"/>
      <c r="Z55" s="416"/>
      <c r="AA55" s="586"/>
      <c r="AB55" s="586"/>
      <c r="AC55" s="586"/>
      <c r="AD55" s="586"/>
      <c r="AE55" s="586"/>
      <c r="AF55" s="586"/>
      <c r="AG55" s="586"/>
      <c r="AH55" s="586"/>
      <c r="AI55" s="586"/>
      <c r="AJ55" s="586"/>
      <c r="AK55" s="586"/>
      <c r="AL55" s="586"/>
      <c r="AM55" s="586"/>
      <c r="AN55" s="586"/>
      <c r="AO55" s="586"/>
      <c r="AP55" s="586"/>
      <c r="AQ55" s="586"/>
      <c r="AR55" s="586"/>
    </row>
    <row r="56" spans="4:45" ht="14.1" customHeight="1" x14ac:dyDescent="0.2">
      <c r="D56" s="416" t="s">
        <v>201</v>
      </c>
      <c r="E56" s="416"/>
      <c r="F56" s="416"/>
      <c r="G56" s="416"/>
      <c r="H56" s="416"/>
      <c r="I56" s="416"/>
      <c r="J56" s="416"/>
      <c r="K56" s="416"/>
      <c r="L56" s="416"/>
      <c r="M56" s="416"/>
      <c r="N56" s="416"/>
      <c r="O56" s="416"/>
      <c r="P56" s="416"/>
      <c r="Q56" s="416"/>
      <c r="R56" s="416"/>
      <c r="S56" s="416"/>
      <c r="T56" s="416"/>
      <c r="U56" s="416"/>
      <c r="V56" s="416"/>
      <c r="W56" s="416"/>
      <c r="X56" s="416"/>
      <c r="Y56" s="416"/>
      <c r="Z56" s="416"/>
      <c r="AA56" s="586"/>
      <c r="AB56" s="586"/>
      <c r="AC56" s="586"/>
      <c r="AD56" s="586"/>
      <c r="AE56" s="586"/>
      <c r="AF56" s="586"/>
      <c r="AG56" s="586"/>
      <c r="AH56" s="586"/>
      <c r="AI56" s="586"/>
      <c r="AJ56" s="586"/>
      <c r="AK56" s="586"/>
      <c r="AL56" s="586"/>
      <c r="AM56" s="586"/>
      <c r="AN56" s="586"/>
      <c r="AO56" s="586"/>
      <c r="AP56" s="586"/>
      <c r="AQ56" s="586"/>
      <c r="AR56" s="586"/>
    </row>
    <row r="57" spans="4:45" ht="14.1" customHeight="1" x14ac:dyDescent="0.2">
      <c r="D57" s="416" t="s">
        <v>202</v>
      </c>
      <c r="E57" s="416"/>
      <c r="F57" s="416"/>
      <c r="G57" s="416"/>
      <c r="H57" s="416"/>
      <c r="I57" s="416"/>
      <c r="J57" s="416"/>
      <c r="K57" s="416"/>
      <c r="L57" s="416"/>
      <c r="M57" s="416"/>
      <c r="N57" s="416"/>
      <c r="O57" s="416"/>
      <c r="P57" s="416"/>
      <c r="Q57" s="416"/>
      <c r="R57" s="416"/>
      <c r="S57" s="416"/>
      <c r="T57" s="416"/>
      <c r="U57" s="416"/>
      <c r="V57" s="416"/>
      <c r="W57" s="416"/>
      <c r="X57" s="416"/>
      <c r="Y57" s="416"/>
      <c r="Z57" s="416"/>
      <c r="AA57" s="586"/>
      <c r="AB57" s="586"/>
      <c r="AC57" s="586"/>
      <c r="AD57" s="586"/>
      <c r="AE57" s="586"/>
      <c r="AF57" s="586"/>
      <c r="AG57" s="586"/>
      <c r="AH57" s="586"/>
      <c r="AI57" s="586"/>
      <c r="AJ57" s="586"/>
      <c r="AK57" s="586"/>
      <c r="AL57" s="586"/>
      <c r="AM57" s="586"/>
      <c r="AN57" s="586"/>
      <c r="AO57" s="586"/>
      <c r="AP57" s="586"/>
      <c r="AQ57" s="586"/>
      <c r="AR57" s="586"/>
    </row>
    <row r="58" spans="4:45" ht="14.1" customHeight="1" x14ac:dyDescent="0.2">
      <c r="D58" s="416" t="s">
        <v>203</v>
      </c>
      <c r="E58" s="416"/>
      <c r="F58" s="416"/>
      <c r="G58" s="416"/>
      <c r="H58" s="416"/>
      <c r="I58" s="416"/>
      <c r="J58" s="416"/>
      <c r="K58" s="416"/>
      <c r="L58" s="416"/>
      <c r="M58" s="416"/>
      <c r="N58" s="416"/>
      <c r="O58" s="416"/>
      <c r="P58" s="416"/>
      <c r="Q58" s="416"/>
      <c r="R58" s="416"/>
      <c r="S58" s="416"/>
      <c r="T58" s="416"/>
      <c r="U58" s="416"/>
      <c r="V58" s="416"/>
      <c r="W58" s="416"/>
      <c r="X58" s="416"/>
      <c r="Y58" s="416"/>
      <c r="Z58" s="416"/>
      <c r="AA58" s="586"/>
      <c r="AB58" s="586"/>
      <c r="AC58" s="586"/>
      <c r="AD58" s="586"/>
      <c r="AE58" s="586"/>
      <c r="AF58" s="586"/>
      <c r="AG58" s="586"/>
      <c r="AH58" s="586"/>
      <c r="AI58" s="586"/>
      <c r="AJ58" s="586"/>
      <c r="AK58" s="586"/>
      <c r="AL58" s="586"/>
      <c r="AM58" s="586"/>
      <c r="AN58" s="586"/>
      <c r="AO58" s="586"/>
      <c r="AP58" s="586"/>
      <c r="AQ58" s="586"/>
      <c r="AR58" s="586"/>
    </row>
    <row r="59" spans="4:45" ht="14.1" customHeight="1" x14ac:dyDescent="0.2">
      <c r="D59" s="416" t="s">
        <v>204</v>
      </c>
      <c r="E59" s="416"/>
      <c r="F59" s="416"/>
      <c r="G59" s="416"/>
      <c r="H59" s="416"/>
      <c r="I59" s="416"/>
      <c r="J59" s="416"/>
      <c r="K59" s="416"/>
      <c r="L59" s="416"/>
      <c r="M59" s="416"/>
      <c r="N59" s="416"/>
      <c r="O59" s="416"/>
      <c r="P59" s="416"/>
      <c r="Q59" s="416"/>
      <c r="R59" s="416"/>
      <c r="S59" s="416"/>
      <c r="T59" s="416"/>
      <c r="U59" s="416"/>
      <c r="V59" s="416"/>
      <c r="W59" s="416"/>
      <c r="X59" s="416"/>
      <c r="Y59" s="416"/>
      <c r="Z59" s="416"/>
      <c r="AA59" s="586"/>
      <c r="AB59" s="586"/>
      <c r="AC59" s="586"/>
      <c r="AD59" s="586"/>
      <c r="AE59" s="586"/>
      <c r="AF59" s="586"/>
      <c r="AG59" s="586"/>
      <c r="AH59" s="586"/>
      <c r="AI59" s="586"/>
      <c r="AJ59" s="586"/>
      <c r="AK59" s="586"/>
      <c r="AL59" s="586"/>
      <c r="AM59" s="586"/>
      <c r="AN59" s="586"/>
      <c r="AO59" s="586"/>
      <c r="AP59" s="586"/>
      <c r="AQ59" s="586"/>
      <c r="AR59" s="586"/>
    </row>
    <row r="60" spans="4:45" ht="27.95" customHeight="1" x14ac:dyDescent="0.2">
      <c r="D60" s="416" t="s">
        <v>205</v>
      </c>
      <c r="E60" s="416"/>
      <c r="F60" s="416"/>
      <c r="G60" s="416"/>
      <c r="H60" s="416"/>
      <c r="I60" s="416"/>
      <c r="J60" s="416"/>
      <c r="K60" s="416"/>
      <c r="L60" s="416"/>
      <c r="M60" s="416"/>
      <c r="N60" s="416"/>
      <c r="O60" s="416"/>
      <c r="P60" s="416"/>
      <c r="Q60" s="416"/>
      <c r="R60" s="416"/>
      <c r="S60" s="416"/>
      <c r="T60" s="416"/>
      <c r="U60" s="416"/>
      <c r="V60" s="416"/>
      <c r="W60" s="416"/>
      <c r="X60" s="416"/>
      <c r="Y60" s="416"/>
      <c r="Z60" s="416"/>
      <c r="AA60" s="586"/>
      <c r="AB60" s="586"/>
      <c r="AC60" s="586"/>
      <c r="AD60" s="586"/>
      <c r="AE60" s="586"/>
      <c r="AF60" s="586"/>
      <c r="AG60" s="586"/>
      <c r="AH60" s="586"/>
      <c r="AI60" s="586"/>
      <c r="AJ60" s="586"/>
      <c r="AK60" s="586"/>
      <c r="AL60" s="586"/>
      <c r="AM60" s="586"/>
      <c r="AN60" s="586"/>
      <c r="AO60" s="586"/>
      <c r="AP60" s="586"/>
      <c r="AQ60" s="586"/>
      <c r="AR60" s="586"/>
    </row>
    <row r="61" spans="4:45" ht="20.100000000000001" customHeight="1" x14ac:dyDescent="0.2">
      <c r="D61" s="311"/>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row>
    <row r="62" spans="4:45" ht="14.1" customHeight="1" x14ac:dyDescent="0.2">
      <c r="D62" s="417" t="s">
        <v>196</v>
      </c>
      <c r="E62" s="417"/>
      <c r="F62" s="417"/>
      <c r="G62" s="417"/>
      <c r="H62" s="417"/>
      <c r="I62" s="417"/>
      <c r="J62" s="417"/>
      <c r="K62" s="417"/>
      <c r="L62" s="417"/>
      <c r="M62" s="417"/>
      <c r="N62" s="417"/>
      <c r="O62" s="417"/>
      <c r="P62" s="417"/>
      <c r="Q62" s="417"/>
      <c r="R62" s="417"/>
      <c r="S62" s="417"/>
      <c r="T62" s="417"/>
      <c r="U62" s="417"/>
      <c r="V62" s="417"/>
      <c r="W62" s="417"/>
      <c r="X62" s="417"/>
      <c r="Y62" s="417"/>
      <c r="Z62" s="417"/>
      <c r="AA62" s="530"/>
      <c r="AB62" s="530"/>
      <c r="AC62" s="530"/>
      <c r="AD62" s="530"/>
      <c r="AE62" s="530"/>
      <c r="AF62" s="530"/>
      <c r="AG62" s="530"/>
      <c r="AH62" s="530"/>
      <c r="AI62" s="530"/>
      <c r="AJ62" s="530"/>
      <c r="AK62" s="530"/>
      <c r="AL62" s="530"/>
      <c r="AM62" s="530"/>
      <c r="AN62" s="530"/>
      <c r="AO62" s="530"/>
      <c r="AP62" s="530"/>
      <c r="AQ62" s="530"/>
      <c r="AR62" s="530"/>
      <c r="AS62" s="59">
        <f>IF(AA62&gt;1,1,0)</f>
        <v>0</v>
      </c>
    </row>
    <row r="63" spans="4:45" ht="14.1" customHeight="1" x14ac:dyDescent="0.2">
      <c r="D63" s="416" t="s">
        <v>200</v>
      </c>
      <c r="E63" s="416"/>
      <c r="F63" s="416"/>
      <c r="G63" s="416"/>
      <c r="H63" s="416"/>
      <c r="I63" s="416"/>
      <c r="J63" s="416"/>
      <c r="K63" s="416"/>
      <c r="L63" s="416"/>
      <c r="M63" s="416"/>
      <c r="N63" s="416"/>
      <c r="O63" s="416"/>
      <c r="P63" s="416"/>
      <c r="Q63" s="416"/>
      <c r="R63" s="416"/>
      <c r="S63" s="416"/>
      <c r="T63" s="416"/>
      <c r="U63" s="416"/>
      <c r="V63" s="416"/>
      <c r="W63" s="416"/>
      <c r="X63" s="416"/>
      <c r="Y63" s="416"/>
      <c r="Z63" s="416"/>
      <c r="AA63" s="586"/>
      <c r="AB63" s="586"/>
      <c r="AC63" s="586"/>
      <c r="AD63" s="586"/>
      <c r="AE63" s="586"/>
      <c r="AF63" s="586"/>
      <c r="AG63" s="586"/>
      <c r="AH63" s="586"/>
      <c r="AI63" s="586"/>
      <c r="AJ63" s="586"/>
      <c r="AK63" s="586"/>
      <c r="AL63" s="586"/>
      <c r="AM63" s="586"/>
      <c r="AN63" s="586"/>
      <c r="AO63" s="586"/>
      <c r="AP63" s="586"/>
      <c r="AQ63" s="586"/>
      <c r="AR63" s="586"/>
    </row>
    <row r="64" spans="4:45" ht="14.1" customHeight="1" x14ac:dyDescent="0.2">
      <c r="D64" s="416" t="s">
        <v>201</v>
      </c>
      <c r="E64" s="416"/>
      <c r="F64" s="416"/>
      <c r="G64" s="416"/>
      <c r="H64" s="416"/>
      <c r="I64" s="416"/>
      <c r="J64" s="416"/>
      <c r="K64" s="416"/>
      <c r="L64" s="416"/>
      <c r="M64" s="416"/>
      <c r="N64" s="416"/>
      <c r="O64" s="416"/>
      <c r="P64" s="416"/>
      <c r="Q64" s="416"/>
      <c r="R64" s="416"/>
      <c r="S64" s="416"/>
      <c r="T64" s="416"/>
      <c r="U64" s="416"/>
      <c r="V64" s="416"/>
      <c r="W64" s="416"/>
      <c r="X64" s="416"/>
      <c r="Y64" s="416"/>
      <c r="Z64" s="416"/>
      <c r="AA64" s="586"/>
      <c r="AB64" s="586"/>
      <c r="AC64" s="586"/>
      <c r="AD64" s="586"/>
      <c r="AE64" s="586"/>
      <c r="AF64" s="586"/>
      <c r="AG64" s="586"/>
      <c r="AH64" s="586"/>
      <c r="AI64" s="586"/>
      <c r="AJ64" s="586"/>
      <c r="AK64" s="586"/>
      <c r="AL64" s="586"/>
      <c r="AM64" s="586"/>
      <c r="AN64" s="586"/>
      <c r="AO64" s="586"/>
      <c r="AP64" s="586"/>
      <c r="AQ64" s="586"/>
      <c r="AR64" s="586"/>
    </row>
    <row r="65" spans="4:45" ht="14.1" customHeight="1" x14ac:dyDescent="0.2">
      <c r="D65" s="416" t="s">
        <v>202</v>
      </c>
      <c r="E65" s="416"/>
      <c r="F65" s="416"/>
      <c r="G65" s="416"/>
      <c r="H65" s="416"/>
      <c r="I65" s="416"/>
      <c r="J65" s="416"/>
      <c r="K65" s="416"/>
      <c r="L65" s="416"/>
      <c r="M65" s="416"/>
      <c r="N65" s="416"/>
      <c r="O65" s="416"/>
      <c r="P65" s="416"/>
      <c r="Q65" s="416"/>
      <c r="R65" s="416"/>
      <c r="S65" s="416"/>
      <c r="T65" s="416"/>
      <c r="U65" s="416"/>
      <c r="V65" s="416"/>
      <c r="W65" s="416"/>
      <c r="X65" s="416"/>
      <c r="Y65" s="416"/>
      <c r="Z65" s="416"/>
      <c r="AA65" s="586"/>
      <c r="AB65" s="586"/>
      <c r="AC65" s="586"/>
      <c r="AD65" s="586"/>
      <c r="AE65" s="586"/>
      <c r="AF65" s="586"/>
      <c r="AG65" s="586"/>
      <c r="AH65" s="586"/>
      <c r="AI65" s="586"/>
      <c r="AJ65" s="586"/>
      <c r="AK65" s="586"/>
      <c r="AL65" s="586"/>
      <c r="AM65" s="586"/>
      <c r="AN65" s="586"/>
      <c r="AO65" s="586"/>
      <c r="AP65" s="586"/>
      <c r="AQ65" s="586"/>
      <c r="AR65" s="586"/>
    </row>
    <row r="66" spans="4:45" ht="14.1" customHeight="1" x14ac:dyDescent="0.2">
      <c r="D66" s="416" t="s">
        <v>203</v>
      </c>
      <c r="E66" s="416"/>
      <c r="F66" s="416"/>
      <c r="G66" s="416"/>
      <c r="H66" s="416"/>
      <c r="I66" s="416"/>
      <c r="J66" s="416"/>
      <c r="K66" s="416"/>
      <c r="L66" s="416"/>
      <c r="M66" s="416"/>
      <c r="N66" s="416"/>
      <c r="O66" s="416"/>
      <c r="P66" s="416"/>
      <c r="Q66" s="416"/>
      <c r="R66" s="416"/>
      <c r="S66" s="416"/>
      <c r="T66" s="416"/>
      <c r="U66" s="416"/>
      <c r="V66" s="416"/>
      <c r="W66" s="416"/>
      <c r="X66" s="416"/>
      <c r="Y66" s="416"/>
      <c r="Z66" s="416"/>
      <c r="AA66" s="586"/>
      <c r="AB66" s="586"/>
      <c r="AC66" s="586"/>
      <c r="AD66" s="586"/>
      <c r="AE66" s="586"/>
      <c r="AF66" s="586"/>
      <c r="AG66" s="586"/>
      <c r="AH66" s="586"/>
      <c r="AI66" s="586"/>
      <c r="AJ66" s="586"/>
      <c r="AK66" s="586"/>
      <c r="AL66" s="586"/>
      <c r="AM66" s="586"/>
      <c r="AN66" s="586"/>
      <c r="AO66" s="586"/>
      <c r="AP66" s="586"/>
      <c r="AQ66" s="586"/>
      <c r="AR66" s="586"/>
    </row>
    <row r="67" spans="4:45" ht="14.1" customHeight="1" x14ac:dyDescent="0.2">
      <c r="D67" s="416" t="s">
        <v>204</v>
      </c>
      <c r="E67" s="416"/>
      <c r="F67" s="416"/>
      <c r="G67" s="416"/>
      <c r="H67" s="416"/>
      <c r="I67" s="416"/>
      <c r="J67" s="416"/>
      <c r="K67" s="416"/>
      <c r="L67" s="416"/>
      <c r="M67" s="416"/>
      <c r="N67" s="416"/>
      <c r="O67" s="416"/>
      <c r="P67" s="416"/>
      <c r="Q67" s="416"/>
      <c r="R67" s="416"/>
      <c r="S67" s="416"/>
      <c r="T67" s="416"/>
      <c r="U67" s="416"/>
      <c r="V67" s="416"/>
      <c r="W67" s="416"/>
      <c r="X67" s="416"/>
      <c r="Y67" s="416"/>
      <c r="Z67" s="416"/>
      <c r="AA67" s="586"/>
      <c r="AB67" s="586"/>
      <c r="AC67" s="586"/>
      <c r="AD67" s="586"/>
      <c r="AE67" s="586"/>
      <c r="AF67" s="586"/>
      <c r="AG67" s="586"/>
      <c r="AH67" s="586"/>
      <c r="AI67" s="586"/>
      <c r="AJ67" s="586"/>
      <c r="AK67" s="586"/>
      <c r="AL67" s="586"/>
      <c r="AM67" s="586"/>
      <c r="AN67" s="586"/>
      <c r="AO67" s="586"/>
      <c r="AP67" s="586"/>
      <c r="AQ67" s="586"/>
      <c r="AR67" s="586"/>
    </row>
    <row r="68" spans="4:45" ht="27.95" customHeight="1" x14ac:dyDescent="0.2">
      <c r="D68" s="416" t="s">
        <v>205</v>
      </c>
      <c r="E68" s="416"/>
      <c r="F68" s="416"/>
      <c r="G68" s="416"/>
      <c r="H68" s="416"/>
      <c r="I68" s="416"/>
      <c r="J68" s="416"/>
      <c r="K68" s="416"/>
      <c r="L68" s="416"/>
      <c r="M68" s="416"/>
      <c r="N68" s="416"/>
      <c r="O68" s="416"/>
      <c r="P68" s="416"/>
      <c r="Q68" s="416"/>
      <c r="R68" s="416"/>
      <c r="S68" s="416"/>
      <c r="T68" s="416"/>
      <c r="U68" s="416"/>
      <c r="V68" s="416"/>
      <c r="W68" s="416"/>
      <c r="X68" s="416"/>
      <c r="Y68" s="416"/>
      <c r="Z68" s="416"/>
      <c r="AA68" s="586"/>
      <c r="AB68" s="586"/>
      <c r="AC68" s="586"/>
      <c r="AD68" s="586"/>
      <c r="AE68" s="586"/>
      <c r="AF68" s="586"/>
      <c r="AG68" s="586"/>
      <c r="AH68" s="586"/>
      <c r="AI68" s="586"/>
      <c r="AJ68" s="586"/>
      <c r="AK68" s="586"/>
      <c r="AL68" s="586"/>
      <c r="AM68" s="586"/>
      <c r="AN68" s="586"/>
      <c r="AO68" s="586"/>
      <c r="AP68" s="586"/>
      <c r="AQ68" s="586"/>
      <c r="AR68" s="586"/>
    </row>
    <row r="69" spans="4:45" ht="20.100000000000001" customHeight="1" x14ac:dyDescent="0.2">
      <c r="D69" s="311"/>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row>
    <row r="70" spans="4:45" ht="14.1" customHeight="1" x14ac:dyDescent="0.2">
      <c r="D70" s="417" t="s">
        <v>196</v>
      </c>
      <c r="E70" s="417"/>
      <c r="F70" s="417"/>
      <c r="G70" s="417"/>
      <c r="H70" s="417"/>
      <c r="I70" s="417"/>
      <c r="J70" s="417"/>
      <c r="K70" s="417"/>
      <c r="L70" s="417"/>
      <c r="M70" s="417"/>
      <c r="N70" s="417"/>
      <c r="O70" s="417"/>
      <c r="P70" s="417"/>
      <c r="Q70" s="417"/>
      <c r="R70" s="417"/>
      <c r="S70" s="417"/>
      <c r="T70" s="417"/>
      <c r="U70" s="417"/>
      <c r="V70" s="417"/>
      <c r="W70" s="417"/>
      <c r="X70" s="417"/>
      <c r="Y70" s="417"/>
      <c r="Z70" s="417"/>
      <c r="AA70" s="530"/>
      <c r="AB70" s="530"/>
      <c r="AC70" s="530"/>
      <c r="AD70" s="530"/>
      <c r="AE70" s="530"/>
      <c r="AF70" s="530"/>
      <c r="AG70" s="530"/>
      <c r="AH70" s="530"/>
      <c r="AI70" s="530"/>
      <c r="AJ70" s="530"/>
      <c r="AK70" s="530"/>
      <c r="AL70" s="530"/>
      <c r="AM70" s="530"/>
      <c r="AN70" s="530"/>
      <c r="AO70" s="530"/>
      <c r="AP70" s="530"/>
      <c r="AQ70" s="530"/>
      <c r="AR70" s="530"/>
      <c r="AS70" s="59">
        <f>IF(AA70&gt;1,1,0)</f>
        <v>0</v>
      </c>
    </row>
    <row r="71" spans="4:45" ht="14.1" customHeight="1" x14ac:dyDescent="0.2">
      <c r="D71" s="416" t="s">
        <v>200</v>
      </c>
      <c r="E71" s="416"/>
      <c r="F71" s="416"/>
      <c r="G71" s="416"/>
      <c r="H71" s="416"/>
      <c r="I71" s="416"/>
      <c r="J71" s="416"/>
      <c r="K71" s="416"/>
      <c r="L71" s="416"/>
      <c r="M71" s="416"/>
      <c r="N71" s="416"/>
      <c r="O71" s="416"/>
      <c r="P71" s="416"/>
      <c r="Q71" s="416"/>
      <c r="R71" s="416"/>
      <c r="S71" s="416"/>
      <c r="T71" s="416"/>
      <c r="U71" s="416"/>
      <c r="V71" s="416"/>
      <c r="W71" s="416"/>
      <c r="X71" s="416"/>
      <c r="Y71" s="416"/>
      <c r="Z71" s="416"/>
      <c r="AA71" s="586"/>
      <c r="AB71" s="586"/>
      <c r="AC71" s="586"/>
      <c r="AD71" s="586"/>
      <c r="AE71" s="586"/>
      <c r="AF71" s="586"/>
      <c r="AG71" s="586"/>
      <c r="AH71" s="586"/>
      <c r="AI71" s="586"/>
      <c r="AJ71" s="586"/>
      <c r="AK71" s="586"/>
      <c r="AL71" s="586"/>
      <c r="AM71" s="586"/>
      <c r="AN71" s="586"/>
      <c r="AO71" s="586"/>
      <c r="AP71" s="586"/>
      <c r="AQ71" s="586"/>
      <c r="AR71" s="586"/>
    </row>
    <row r="72" spans="4:45" ht="14.1" customHeight="1" x14ac:dyDescent="0.2">
      <c r="D72" s="416" t="s">
        <v>201</v>
      </c>
      <c r="E72" s="416"/>
      <c r="F72" s="416"/>
      <c r="G72" s="416"/>
      <c r="H72" s="416"/>
      <c r="I72" s="416"/>
      <c r="J72" s="416"/>
      <c r="K72" s="416"/>
      <c r="L72" s="416"/>
      <c r="M72" s="416"/>
      <c r="N72" s="416"/>
      <c r="O72" s="416"/>
      <c r="P72" s="416"/>
      <c r="Q72" s="416"/>
      <c r="R72" s="416"/>
      <c r="S72" s="416"/>
      <c r="T72" s="416"/>
      <c r="U72" s="416"/>
      <c r="V72" s="416"/>
      <c r="W72" s="416"/>
      <c r="X72" s="416"/>
      <c r="Y72" s="416"/>
      <c r="Z72" s="416"/>
      <c r="AA72" s="586"/>
      <c r="AB72" s="586"/>
      <c r="AC72" s="586"/>
      <c r="AD72" s="586"/>
      <c r="AE72" s="586"/>
      <c r="AF72" s="586"/>
      <c r="AG72" s="586"/>
      <c r="AH72" s="586"/>
      <c r="AI72" s="586"/>
      <c r="AJ72" s="586"/>
      <c r="AK72" s="586"/>
      <c r="AL72" s="586"/>
      <c r="AM72" s="586"/>
      <c r="AN72" s="586"/>
      <c r="AO72" s="586"/>
      <c r="AP72" s="586"/>
      <c r="AQ72" s="586"/>
      <c r="AR72" s="586"/>
    </row>
    <row r="73" spans="4:45" ht="14.1" customHeight="1" x14ac:dyDescent="0.2">
      <c r="D73" s="416" t="s">
        <v>202</v>
      </c>
      <c r="E73" s="416"/>
      <c r="F73" s="416"/>
      <c r="G73" s="416"/>
      <c r="H73" s="416"/>
      <c r="I73" s="416"/>
      <c r="J73" s="416"/>
      <c r="K73" s="416"/>
      <c r="L73" s="416"/>
      <c r="M73" s="416"/>
      <c r="N73" s="416"/>
      <c r="O73" s="416"/>
      <c r="P73" s="416"/>
      <c r="Q73" s="416"/>
      <c r="R73" s="416"/>
      <c r="S73" s="416"/>
      <c r="T73" s="416"/>
      <c r="U73" s="416"/>
      <c r="V73" s="416"/>
      <c r="W73" s="416"/>
      <c r="X73" s="416"/>
      <c r="Y73" s="416"/>
      <c r="Z73" s="416"/>
      <c r="AA73" s="586"/>
      <c r="AB73" s="586"/>
      <c r="AC73" s="586"/>
      <c r="AD73" s="586"/>
      <c r="AE73" s="586"/>
      <c r="AF73" s="586"/>
      <c r="AG73" s="586"/>
      <c r="AH73" s="586"/>
      <c r="AI73" s="586"/>
      <c r="AJ73" s="586"/>
      <c r="AK73" s="586"/>
      <c r="AL73" s="586"/>
      <c r="AM73" s="586"/>
      <c r="AN73" s="586"/>
      <c r="AO73" s="586"/>
      <c r="AP73" s="586"/>
      <c r="AQ73" s="586"/>
      <c r="AR73" s="586"/>
    </row>
    <row r="74" spans="4:45" ht="14.1" customHeight="1" x14ac:dyDescent="0.2">
      <c r="D74" s="416" t="s">
        <v>203</v>
      </c>
      <c r="E74" s="416"/>
      <c r="F74" s="416"/>
      <c r="G74" s="416"/>
      <c r="H74" s="416"/>
      <c r="I74" s="416"/>
      <c r="J74" s="416"/>
      <c r="K74" s="416"/>
      <c r="L74" s="416"/>
      <c r="M74" s="416"/>
      <c r="N74" s="416"/>
      <c r="O74" s="416"/>
      <c r="P74" s="416"/>
      <c r="Q74" s="416"/>
      <c r="R74" s="416"/>
      <c r="S74" s="416"/>
      <c r="T74" s="416"/>
      <c r="U74" s="416"/>
      <c r="V74" s="416"/>
      <c r="W74" s="416"/>
      <c r="X74" s="416"/>
      <c r="Y74" s="416"/>
      <c r="Z74" s="416"/>
      <c r="AA74" s="586"/>
      <c r="AB74" s="586"/>
      <c r="AC74" s="586"/>
      <c r="AD74" s="586"/>
      <c r="AE74" s="586"/>
      <c r="AF74" s="586"/>
      <c r="AG74" s="586"/>
      <c r="AH74" s="586"/>
      <c r="AI74" s="586"/>
      <c r="AJ74" s="586"/>
      <c r="AK74" s="586"/>
      <c r="AL74" s="586"/>
      <c r="AM74" s="586"/>
      <c r="AN74" s="586"/>
      <c r="AO74" s="586"/>
      <c r="AP74" s="586"/>
      <c r="AQ74" s="586"/>
      <c r="AR74" s="586"/>
    </row>
    <row r="75" spans="4:45" ht="14.1" customHeight="1" x14ac:dyDescent="0.2">
      <c r="D75" s="416" t="s">
        <v>204</v>
      </c>
      <c r="E75" s="416"/>
      <c r="F75" s="416"/>
      <c r="G75" s="416"/>
      <c r="H75" s="416"/>
      <c r="I75" s="416"/>
      <c r="J75" s="416"/>
      <c r="K75" s="416"/>
      <c r="L75" s="416"/>
      <c r="M75" s="416"/>
      <c r="N75" s="416"/>
      <c r="O75" s="416"/>
      <c r="P75" s="416"/>
      <c r="Q75" s="416"/>
      <c r="R75" s="416"/>
      <c r="S75" s="416"/>
      <c r="T75" s="416"/>
      <c r="U75" s="416"/>
      <c r="V75" s="416"/>
      <c r="W75" s="416"/>
      <c r="X75" s="416"/>
      <c r="Y75" s="416"/>
      <c r="Z75" s="416"/>
      <c r="AA75" s="586"/>
      <c r="AB75" s="586"/>
      <c r="AC75" s="586"/>
      <c r="AD75" s="586"/>
      <c r="AE75" s="586"/>
      <c r="AF75" s="586"/>
      <c r="AG75" s="586"/>
      <c r="AH75" s="586"/>
      <c r="AI75" s="586"/>
      <c r="AJ75" s="586"/>
      <c r="AK75" s="586"/>
      <c r="AL75" s="586"/>
      <c r="AM75" s="586"/>
      <c r="AN75" s="586"/>
      <c r="AO75" s="586"/>
      <c r="AP75" s="586"/>
      <c r="AQ75" s="586"/>
      <c r="AR75" s="586"/>
    </row>
    <row r="76" spans="4:45" ht="27.95" customHeight="1" x14ac:dyDescent="0.2">
      <c r="D76" s="416" t="s">
        <v>205</v>
      </c>
      <c r="E76" s="416"/>
      <c r="F76" s="416"/>
      <c r="G76" s="416"/>
      <c r="H76" s="416"/>
      <c r="I76" s="416"/>
      <c r="J76" s="416"/>
      <c r="K76" s="416"/>
      <c r="L76" s="416"/>
      <c r="M76" s="416"/>
      <c r="N76" s="416"/>
      <c r="O76" s="416"/>
      <c r="P76" s="416"/>
      <c r="Q76" s="416"/>
      <c r="R76" s="416"/>
      <c r="S76" s="416"/>
      <c r="T76" s="416"/>
      <c r="U76" s="416"/>
      <c r="V76" s="416"/>
      <c r="W76" s="416"/>
      <c r="X76" s="416"/>
      <c r="Y76" s="416"/>
      <c r="Z76" s="416"/>
      <c r="AA76" s="586"/>
      <c r="AB76" s="586"/>
      <c r="AC76" s="586"/>
      <c r="AD76" s="586"/>
      <c r="AE76" s="586"/>
      <c r="AF76" s="586"/>
      <c r="AG76" s="586"/>
      <c r="AH76" s="586"/>
      <c r="AI76" s="586"/>
      <c r="AJ76" s="586"/>
      <c r="AK76" s="586"/>
      <c r="AL76" s="586"/>
      <c r="AM76" s="586"/>
      <c r="AN76" s="586"/>
      <c r="AO76" s="586"/>
      <c r="AP76" s="586"/>
      <c r="AQ76" s="586"/>
      <c r="AR76" s="586"/>
    </row>
    <row r="77" spans="4:45" ht="20.100000000000001" customHeight="1" x14ac:dyDescent="0.2">
      <c r="D77" s="311"/>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row>
    <row r="78" spans="4:45" ht="14.1" customHeight="1" x14ac:dyDescent="0.2">
      <c r="D78" s="417" t="s">
        <v>196</v>
      </c>
      <c r="E78" s="417"/>
      <c r="F78" s="417"/>
      <c r="G78" s="417"/>
      <c r="H78" s="417"/>
      <c r="I78" s="417"/>
      <c r="J78" s="417"/>
      <c r="K78" s="417"/>
      <c r="L78" s="417"/>
      <c r="M78" s="417"/>
      <c r="N78" s="417"/>
      <c r="O78" s="417"/>
      <c r="P78" s="417"/>
      <c r="Q78" s="417"/>
      <c r="R78" s="417"/>
      <c r="S78" s="417"/>
      <c r="T78" s="417"/>
      <c r="U78" s="417"/>
      <c r="V78" s="417"/>
      <c r="W78" s="417"/>
      <c r="X78" s="417"/>
      <c r="Y78" s="417"/>
      <c r="Z78" s="417"/>
      <c r="AA78" s="530"/>
      <c r="AB78" s="530"/>
      <c r="AC78" s="530"/>
      <c r="AD78" s="530"/>
      <c r="AE78" s="530"/>
      <c r="AF78" s="530"/>
      <c r="AG78" s="530"/>
      <c r="AH78" s="530"/>
      <c r="AI78" s="530"/>
      <c r="AJ78" s="530"/>
      <c r="AK78" s="530"/>
      <c r="AL78" s="530"/>
      <c r="AM78" s="530"/>
      <c r="AN78" s="530"/>
      <c r="AO78" s="530"/>
      <c r="AP78" s="530"/>
      <c r="AQ78" s="530"/>
      <c r="AR78" s="530"/>
      <c r="AS78" s="59">
        <f>IF(AA78&gt;1,1,0)</f>
        <v>0</v>
      </c>
    </row>
    <row r="79" spans="4:45" ht="14.1" customHeight="1" x14ac:dyDescent="0.2">
      <c r="D79" s="416" t="s">
        <v>200</v>
      </c>
      <c r="E79" s="416"/>
      <c r="F79" s="416"/>
      <c r="G79" s="416"/>
      <c r="H79" s="416"/>
      <c r="I79" s="416"/>
      <c r="J79" s="416"/>
      <c r="K79" s="416"/>
      <c r="L79" s="416"/>
      <c r="M79" s="416"/>
      <c r="N79" s="416"/>
      <c r="O79" s="416"/>
      <c r="P79" s="416"/>
      <c r="Q79" s="416"/>
      <c r="R79" s="416"/>
      <c r="S79" s="416"/>
      <c r="T79" s="416"/>
      <c r="U79" s="416"/>
      <c r="V79" s="416"/>
      <c r="W79" s="416"/>
      <c r="X79" s="416"/>
      <c r="Y79" s="416"/>
      <c r="Z79" s="416"/>
      <c r="AA79" s="586"/>
      <c r="AB79" s="586"/>
      <c r="AC79" s="586"/>
      <c r="AD79" s="586"/>
      <c r="AE79" s="586"/>
      <c r="AF79" s="586"/>
      <c r="AG79" s="586"/>
      <c r="AH79" s="586"/>
      <c r="AI79" s="586"/>
      <c r="AJ79" s="586"/>
      <c r="AK79" s="586"/>
      <c r="AL79" s="586"/>
      <c r="AM79" s="586"/>
      <c r="AN79" s="586"/>
      <c r="AO79" s="586"/>
      <c r="AP79" s="586"/>
      <c r="AQ79" s="586"/>
      <c r="AR79" s="586"/>
    </row>
    <row r="80" spans="4:45" ht="14.1" customHeight="1" x14ac:dyDescent="0.2">
      <c r="D80" s="416" t="s">
        <v>201</v>
      </c>
      <c r="E80" s="416"/>
      <c r="F80" s="416"/>
      <c r="G80" s="416"/>
      <c r="H80" s="416"/>
      <c r="I80" s="416"/>
      <c r="J80" s="416"/>
      <c r="K80" s="416"/>
      <c r="L80" s="416"/>
      <c r="M80" s="416"/>
      <c r="N80" s="416"/>
      <c r="O80" s="416"/>
      <c r="P80" s="416"/>
      <c r="Q80" s="416"/>
      <c r="R80" s="416"/>
      <c r="S80" s="416"/>
      <c r="T80" s="416"/>
      <c r="U80" s="416"/>
      <c r="V80" s="416"/>
      <c r="W80" s="416"/>
      <c r="X80" s="416"/>
      <c r="Y80" s="416"/>
      <c r="Z80" s="416"/>
      <c r="AA80" s="586"/>
      <c r="AB80" s="586"/>
      <c r="AC80" s="586"/>
      <c r="AD80" s="586"/>
      <c r="AE80" s="586"/>
      <c r="AF80" s="586"/>
      <c r="AG80" s="586"/>
      <c r="AH80" s="586"/>
      <c r="AI80" s="586"/>
      <c r="AJ80" s="586"/>
      <c r="AK80" s="586"/>
      <c r="AL80" s="586"/>
      <c r="AM80" s="586"/>
      <c r="AN80" s="586"/>
      <c r="AO80" s="586"/>
      <c r="AP80" s="586"/>
      <c r="AQ80" s="586"/>
      <c r="AR80" s="586"/>
    </row>
    <row r="81" spans="4:45" ht="14.1" customHeight="1" x14ac:dyDescent="0.2">
      <c r="D81" s="416" t="s">
        <v>202</v>
      </c>
      <c r="E81" s="416"/>
      <c r="F81" s="416"/>
      <c r="G81" s="416"/>
      <c r="H81" s="416"/>
      <c r="I81" s="416"/>
      <c r="J81" s="416"/>
      <c r="K81" s="416"/>
      <c r="L81" s="416"/>
      <c r="M81" s="416"/>
      <c r="N81" s="416"/>
      <c r="O81" s="416"/>
      <c r="P81" s="416"/>
      <c r="Q81" s="416"/>
      <c r="R81" s="416"/>
      <c r="S81" s="416"/>
      <c r="T81" s="416"/>
      <c r="U81" s="416"/>
      <c r="V81" s="416"/>
      <c r="W81" s="416"/>
      <c r="X81" s="416"/>
      <c r="Y81" s="416"/>
      <c r="Z81" s="416"/>
      <c r="AA81" s="586"/>
      <c r="AB81" s="586"/>
      <c r="AC81" s="586"/>
      <c r="AD81" s="586"/>
      <c r="AE81" s="586"/>
      <c r="AF81" s="586"/>
      <c r="AG81" s="586"/>
      <c r="AH81" s="586"/>
      <c r="AI81" s="586"/>
      <c r="AJ81" s="586"/>
      <c r="AK81" s="586"/>
      <c r="AL81" s="586"/>
      <c r="AM81" s="586"/>
      <c r="AN81" s="586"/>
      <c r="AO81" s="586"/>
      <c r="AP81" s="586"/>
      <c r="AQ81" s="586"/>
      <c r="AR81" s="586"/>
    </row>
    <row r="82" spans="4:45" ht="14.1" customHeight="1" x14ac:dyDescent="0.2">
      <c r="D82" s="416" t="s">
        <v>203</v>
      </c>
      <c r="E82" s="416"/>
      <c r="F82" s="416"/>
      <c r="G82" s="416"/>
      <c r="H82" s="416"/>
      <c r="I82" s="416"/>
      <c r="J82" s="416"/>
      <c r="K82" s="416"/>
      <c r="L82" s="416"/>
      <c r="M82" s="416"/>
      <c r="N82" s="416"/>
      <c r="O82" s="416"/>
      <c r="P82" s="416"/>
      <c r="Q82" s="416"/>
      <c r="R82" s="416"/>
      <c r="S82" s="416"/>
      <c r="T82" s="416"/>
      <c r="U82" s="416"/>
      <c r="V82" s="416"/>
      <c r="W82" s="416"/>
      <c r="X82" s="416"/>
      <c r="Y82" s="416"/>
      <c r="Z82" s="416"/>
      <c r="AA82" s="586"/>
      <c r="AB82" s="586"/>
      <c r="AC82" s="586"/>
      <c r="AD82" s="586"/>
      <c r="AE82" s="586"/>
      <c r="AF82" s="586"/>
      <c r="AG82" s="586"/>
      <c r="AH82" s="586"/>
      <c r="AI82" s="586"/>
      <c r="AJ82" s="586"/>
      <c r="AK82" s="586"/>
      <c r="AL82" s="586"/>
      <c r="AM82" s="586"/>
      <c r="AN82" s="586"/>
      <c r="AO82" s="586"/>
      <c r="AP82" s="586"/>
      <c r="AQ82" s="586"/>
      <c r="AR82" s="586"/>
    </row>
    <row r="83" spans="4:45" ht="14.1" customHeight="1" x14ac:dyDescent="0.15">
      <c r="D83" s="416" t="s">
        <v>204</v>
      </c>
      <c r="E83" s="416"/>
      <c r="F83" s="416"/>
      <c r="G83" s="416"/>
      <c r="H83" s="416"/>
      <c r="I83" s="416"/>
      <c r="J83" s="416"/>
      <c r="K83" s="416"/>
      <c r="L83" s="416"/>
      <c r="M83" s="416"/>
      <c r="N83" s="416"/>
      <c r="O83" s="416"/>
      <c r="P83" s="416"/>
      <c r="Q83" s="416"/>
      <c r="R83" s="416"/>
      <c r="S83" s="416"/>
      <c r="T83" s="416"/>
      <c r="U83" s="416"/>
      <c r="V83" s="416"/>
      <c r="W83" s="416"/>
      <c r="X83" s="416"/>
      <c r="Y83" s="416"/>
      <c r="Z83" s="416"/>
      <c r="AA83" s="586"/>
      <c r="AB83" s="586"/>
      <c r="AC83" s="586"/>
      <c r="AD83" s="586"/>
      <c r="AE83" s="586"/>
      <c r="AF83" s="586"/>
      <c r="AG83" s="586"/>
      <c r="AH83" s="586"/>
      <c r="AI83" s="586"/>
      <c r="AJ83" s="586"/>
      <c r="AK83" s="586"/>
      <c r="AL83" s="586"/>
      <c r="AM83" s="586"/>
      <c r="AN83" s="586"/>
      <c r="AO83" s="586"/>
      <c r="AP83" s="586"/>
      <c r="AQ83" s="586"/>
      <c r="AR83" s="586"/>
      <c r="AS83" s="197"/>
    </row>
    <row r="84" spans="4:45" ht="27.95" customHeight="1" x14ac:dyDescent="0.15">
      <c r="D84" s="416" t="s">
        <v>205</v>
      </c>
      <c r="E84" s="416"/>
      <c r="F84" s="416"/>
      <c r="G84" s="416"/>
      <c r="H84" s="416"/>
      <c r="I84" s="416"/>
      <c r="J84" s="416"/>
      <c r="K84" s="416"/>
      <c r="L84" s="416"/>
      <c r="M84" s="416"/>
      <c r="N84" s="416"/>
      <c r="O84" s="416"/>
      <c r="P84" s="416"/>
      <c r="Q84" s="416"/>
      <c r="R84" s="416"/>
      <c r="S84" s="416"/>
      <c r="T84" s="416"/>
      <c r="U84" s="416"/>
      <c r="V84" s="416"/>
      <c r="W84" s="416"/>
      <c r="X84" s="416"/>
      <c r="Y84" s="416"/>
      <c r="Z84" s="416"/>
      <c r="AA84" s="586"/>
      <c r="AB84" s="586"/>
      <c r="AC84" s="586"/>
      <c r="AD84" s="586"/>
      <c r="AE84" s="586"/>
      <c r="AF84" s="586"/>
      <c r="AG84" s="586"/>
      <c r="AH84" s="586"/>
      <c r="AI84" s="586"/>
      <c r="AJ84" s="586"/>
      <c r="AK84" s="586"/>
      <c r="AL84" s="586"/>
      <c r="AM84" s="586"/>
      <c r="AN84" s="586"/>
      <c r="AO84" s="586"/>
      <c r="AP84" s="586"/>
      <c r="AQ84" s="586"/>
      <c r="AR84" s="586"/>
      <c r="AS84" s="198" t="s">
        <v>536</v>
      </c>
    </row>
    <row r="85" spans="4:45" ht="20.100000000000001" customHeight="1" x14ac:dyDescent="0.2">
      <c r="D85" s="311"/>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S85" s="59">
        <f>AS38+AS46+AS54+AS62+AS70+AS78</f>
        <v>1</v>
      </c>
    </row>
    <row r="86" spans="4:45" ht="14.1" customHeight="1" x14ac:dyDescent="0.2">
      <c r="AS86" s="196"/>
    </row>
  </sheetData>
  <sheetProtection algorithmName="SHA-512" hashValue="eSz8JNE06L5USqPtVF6545dDBsDx5RzNu0EM1kENLaesod/qdqdr1fxLoihCmoCl9rKnRfcluYSoIuXtmcGw1A==" saltValue="W5o6NtfTznDLkkRjrFH+Jg==" spinCount="100000" sheet="1" objects="1" scenarios="1" selectLockedCells="1"/>
  <mergeCells count="145">
    <mergeCell ref="D4:AR4"/>
    <mergeCell ref="D5:AR5"/>
    <mergeCell ref="A4:C4"/>
    <mergeCell ref="D6:AR6"/>
    <mergeCell ref="D8:AR8"/>
    <mergeCell ref="D9:AR9"/>
    <mergeCell ref="D10:Z10"/>
    <mergeCell ref="AA10:AR10"/>
    <mergeCell ref="D11:Z11"/>
    <mergeCell ref="AA11:AR11"/>
    <mergeCell ref="AA19:AR19"/>
    <mergeCell ref="D20:Z20"/>
    <mergeCell ref="AA20:AR20"/>
    <mergeCell ref="D21:Z21"/>
    <mergeCell ref="AA21:AR21"/>
    <mergeCell ref="D23:AR23"/>
    <mergeCell ref="A8:C8"/>
    <mergeCell ref="A16:C16"/>
    <mergeCell ref="A36:C36"/>
    <mergeCell ref="D12:Z12"/>
    <mergeCell ref="AA12:AR12"/>
    <mergeCell ref="D13:Z13"/>
    <mergeCell ref="AA13:AR13"/>
    <mergeCell ref="D22:Z22"/>
    <mergeCell ref="AA22:AR22"/>
    <mergeCell ref="D14:Z14"/>
    <mergeCell ref="AA14:AR14"/>
    <mergeCell ref="D15:AR15"/>
    <mergeCell ref="D16:AR16"/>
    <mergeCell ref="D17:AR17"/>
    <mergeCell ref="D41:Z41"/>
    <mergeCell ref="D34:Z34"/>
    <mergeCell ref="AA34:AR34"/>
    <mergeCell ref="D35:AR35"/>
    <mergeCell ref="D36:AR36"/>
    <mergeCell ref="D32:Z32"/>
    <mergeCell ref="AA32:AR32"/>
    <mergeCell ref="D37:AR37"/>
    <mergeCell ref="D38:Z38"/>
    <mergeCell ref="AA38:AR38"/>
    <mergeCell ref="D39:Z39"/>
    <mergeCell ref="AA39:AR39"/>
    <mergeCell ref="D40:Z40"/>
    <mergeCell ref="AA40:AR40"/>
    <mergeCell ref="AA41:AR41"/>
    <mergeCell ref="D50:Z50"/>
    <mergeCell ref="AA50:AR50"/>
    <mergeCell ref="D44:Z44"/>
    <mergeCell ref="AA44:AR44"/>
    <mergeCell ref="D46:Z46"/>
    <mergeCell ref="AA46:AR46"/>
    <mergeCell ref="D47:Z47"/>
    <mergeCell ref="AA47:AR47"/>
    <mergeCell ref="D48:Z48"/>
    <mergeCell ref="AA48:AR48"/>
    <mergeCell ref="D49:Z49"/>
    <mergeCell ref="AA49:AR49"/>
    <mergeCell ref="D58:Z58"/>
    <mergeCell ref="AA58:AR58"/>
    <mergeCell ref="D59:Z59"/>
    <mergeCell ref="AA59:AR59"/>
    <mergeCell ref="D60:Z60"/>
    <mergeCell ref="AA60:AR60"/>
    <mergeCell ref="D67:Z67"/>
    <mergeCell ref="AA67:AR67"/>
    <mergeCell ref="D42:Z42"/>
    <mergeCell ref="AA42:AR42"/>
    <mergeCell ref="D43:Z43"/>
    <mergeCell ref="AA43:AR43"/>
    <mergeCell ref="D57:Z57"/>
    <mergeCell ref="AA57:AR57"/>
    <mergeCell ref="D51:Z51"/>
    <mergeCell ref="AA51:AR51"/>
    <mergeCell ref="D52:Z52"/>
    <mergeCell ref="AA52:AR52"/>
    <mergeCell ref="D54:Z54"/>
    <mergeCell ref="AA54:AR54"/>
    <mergeCell ref="D55:Z55"/>
    <mergeCell ref="AA55:AR55"/>
    <mergeCell ref="D56:Z56"/>
    <mergeCell ref="AA56:AR56"/>
    <mergeCell ref="D62:Z62"/>
    <mergeCell ref="AA62:AR62"/>
    <mergeCell ref="D63:Z63"/>
    <mergeCell ref="AA63:AR63"/>
    <mergeCell ref="D70:Z70"/>
    <mergeCell ref="AA70:AR70"/>
    <mergeCell ref="D71:Z71"/>
    <mergeCell ref="AA71:AR71"/>
    <mergeCell ref="D64:Z64"/>
    <mergeCell ref="AA64:AR64"/>
    <mergeCell ref="D72:Z72"/>
    <mergeCell ref="D65:Z65"/>
    <mergeCell ref="AA65:AR65"/>
    <mergeCell ref="AA72:AR72"/>
    <mergeCell ref="D66:Z66"/>
    <mergeCell ref="AA66:AR66"/>
    <mergeCell ref="AA73:AR73"/>
    <mergeCell ref="D74:Z74"/>
    <mergeCell ref="AA74:AR74"/>
    <mergeCell ref="D68:Z68"/>
    <mergeCell ref="AA68:AR68"/>
    <mergeCell ref="D75:Z75"/>
    <mergeCell ref="AA75:AR75"/>
    <mergeCell ref="D73:Z73"/>
    <mergeCell ref="D83:Z83"/>
    <mergeCell ref="AA83:AR83"/>
    <mergeCell ref="D84:Z84"/>
    <mergeCell ref="D76:Z76"/>
    <mergeCell ref="AA76:AR76"/>
    <mergeCell ref="D78:Z78"/>
    <mergeCell ref="AA78:AR78"/>
    <mergeCell ref="AA84:AR84"/>
    <mergeCell ref="D79:Z79"/>
    <mergeCell ref="AA79:AR79"/>
    <mergeCell ref="AA81:AR81"/>
    <mergeCell ref="D82:Z82"/>
    <mergeCell ref="AA82:AR82"/>
    <mergeCell ref="D80:Z80"/>
    <mergeCell ref="AA80:AR80"/>
    <mergeCell ref="D81:Z81"/>
    <mergeCell ref="AS32:AS33"/>
    <mergeCell ref="A1:AR1"/>
    <mergeCell ref="A2:AR2"/>
    <mergeCell ref="A3:AR3"/>
    <mergeCell ref="D33:Z33"/>
    <mergeCell ref="AA33:AR33"/>
    <mergeCell ref="D29:AR29"/>
    <mergeCell ref="D30:Z30"/>
    <mergeCell ref="AA30:AR30"/>
    <mergeCell ref="D31:Z31"/>
    <mergeCell ref="D24:Z24"/>
    <mergeCell ref="AA24:AR24"/>
    <mergeCell ref="AA31:AR31"/>
    <mergeCell ref="D25:Z25"/>
    <mergeCell ref="AA25:AR25"/>
    <mergeCell ref="D26:Z26"/>
    <mergeCell ref="AA26:AR26"/>
    <mergeCell ref="D27:Z27"/>
    <mergeCell ref="AA27:AR27"/>
    <mergeCell ref="D28:Z28"/>
    <mergeCell ref="AA28:AR28"/>
    <mergeCell ref="D18:Z18"/>
    <mergeCell ref="AA18:AR18"/>
    <mergeCell ref="D19:Z19"/>
  </mergeCells>
  <phoneticPr fontId="51" type="noConversion"/>
  <dataValidations count="5">
    <dataValidation type="list" allowBlank="1" showInputMessage="1" showErrorMessage="1" sqref="AA59:AR59 AA67:AR67 AA75:AR75 AA43:AR43 AA83:AR83 AA51:AR51">
      <formula1>$AX$43:$BH$43</formula1>
    </dataValidation>
    <dataValidation type="list" allowBlank="1" showInputMessage="1" showErrorMessage="1" sqref="AA60:AR60 AA68:AR68 AA76:AR76 AA44:AR44 AA84:AR84 AA52:AR52">
      <formula1>$AX$44:$BH$44</formula1>
    </dataValidation>
    <dataValidation type="list" allowBlank="1" showInputMessage="1" showErrorMessage="1" sqref="AA54:AR54 AA62:AR62 AA70:AR70 AA38:AR38 AA78:AR78 AA46:AR46">
      <formula1>$AX$38:$BB$38</formula1>
    </dataValidation>
    <dataValidation type="list" allowBlank="1" showInputMessage="1" showErrorMessage="1" sqref="AA22:AR22 AA28:AR28 AA34:AR34 AA14:AR14">
      <formula1>$AX$14:$BH$14</formula1>
    </dataValidation>
    <dataValidation type="list" allowBlank="1" showInputMessage="1" showErrorMessage="1" sqref="D6">
      <formula1>$AZ$6:$BB$6</formula1>
    </dataValidation>
  </dataValidations>
  <pageMargins left="0.70866141732283472" right="0.70866141732283472" top="0.74803149606299213" bottom="0.74803149606299213" header="0.31496062992125984" footer="0.31496062992125984"/>
  <pageSetup paperSize="9" scale="73" orientation="portrait" r:id="rId1"/>
  <headerFooter>
    <oddFooter>&amp;L&amp;"Verdana,Félkövér"&amp;8HATÁRTALANUL!&amp;"Verdana,Normál" program
HAT-14-01 Tanulmányi kirándulás hetedikeseknek
&amp;"Verdana,Félkövér"Tartalmi és pénzügyi beszámoló: 8. Igénybe vett szolgáltatók és szolgáltatások</oddFooter>
  </headerFooter>
  <rowBreaks count="1" manualBreakCount="1">
    <brk id="34"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B116"/>
  <sheetViews>
    <sheetView view="pageBreakPreview" topLeftCell="F58" zoomScale="80" zoomScaleNormal="106" zoomScaleSheetLayoutView="80" workbookViewId="0">
      <selection activeCell="Q72" sqref="Q72"/>
    </sheetView>
  </sheetViews>
  <sheetFormatPr defaultColWidth="9.140625" defaultRowHeight="14.1" customHeight="1" x14ac:dyDescent="0.2"/>
  <cols>
    <col min="1" max="3" width="1.7109375" style="336" customWidth="1"/>
    <col min="4" max="6" width="20.7109375" style="336" customWidth="1"/>
    <col min="7" max="8" width="10.7109375" style="336" customWidth="1"/>
    <col min="9" max="9" width="14.7109375" style="336" customWidth="1"/>
    <col min="10" max="10" width="12.7109375" style="336" customWidth="1"/>
    <col min="11" max="11" width="20.7109375" style="336" customWidth="1"/>
    <col min="12" max="17" width="13.7109375" style="336" customWidth="1"/>
    <col min="18" max="22" width="2.7109375" style="336" customWidth="1"/>
    <col min="23" max="23" width="15.7109375" style="202" hidden="1" customWidth="1"/>
    <col min="24" max="24" width="11.5703125" style="336" hidden="1" customWidth="1"/>
    <col min="25" max="25" width="12.7109375" style="336" hidden="1" customWidth="1"/>
    <col min="26" max="28" width="9.140625" style="336" hidden="1" customWidth="1"/>
    <col min="29" max="29" width="9.140625" style="336"/>
    <col min="30" max="30" width="57.140625" style="336" customWidth="1"/>
    <col min="31" max="31" width="9.140625" style="336"/>
    <col min="32" max="44" width="9.140625" style="336" customWidth="1"/>
    <col min="45" max="45" width="9.140625" style="336" hidden="1" customWidth="1"/>
    <col min="46" max="46" width="20.7109375" style="336" hidden="1" customWidth="1"/>
    <col min="47" max="47" width="9.140625" style="336" hidden="1" customWidth="1"/>
    <col min="48" max="48" width="11.42578125" style="336" hidden="1" customWidth="1"/>
    <col min="49" max="49" width="9.28515625" style="336" hidden="1" customWidth="1"/>
    <col min="50" max="50" width="20.7109375" style="336" hidden="1" customWidth="1"/>
    <col min="51" max="51" width="9.28515625" style="336" hidden="1" customWidth="1"/>
    <col min="52" max="52" width="11.42578125" style="336" hidden="1" customWidth="1"/>
    <col min="53" max="53" width="9.28515625" style="336" hidden="1" customWidth="1"/>
    <col min="54" max="54" width="20.7109375" style="336" hidden="1" customWidth="1"/>
    <col min="55" max="55" width="9.28515625" style="336" hidden="1" customWidth="1"/>
    <col min="56" max="56" width="11.42578125" style="336" hidden="1" customWidth="1"/>
    <col min="57" max="57" width="9.28515625" style="336" hidden="1" customWidth="1"/>
    <col min="58" max="58" width="20.7109375" style="336" hidden="1" customWidth="1"/>
    <col min="59" max="59" width="9.140625" style="336" hidden="1" customWidth="1"/>
    <col min="60" max="60" width="11.42578125" style="336" hidden="1" customWidth="1"/>
    <col min="61" max="61" width="9.140625" style="336" hidden="1" customWidth="1"/>
    <col min="62" max="62" width="20.7109375" style="336" hidden="1" customWidth="1"/>
    <col min="63" max="63" width="9.28515625" style="336" hidden="1" customWidth="1"/>
    <col min="64" max="64" width="11.42578125" style="336" hidden="1" customWidth="1"/>
    <col min="65" max="65" width="9.28515625" style="336" hidden="1" customWidth="1"/>
    <col min="66" max="66" width="20.7109375" style="336" hidden="1" customWidth="1"/>
    <col min="67" max="67" width="9.28515625" style="336" hidden="1" customWidth="1"/>
    <col min="68" max="68" width="11.42578125" style="336" hidden="1" customWidth="1"/>
    <col min="69" max="69" width="9.28515625" style="336" hidden="1" customWidth="1"/>
    <col min="70" max="70" width="20.7109375" style="336" hidden="1" customWidth="1"/>
    <col min="71" max="71" width="9.28515625" style="336" hidden="1" customWidth="1"/>
    <col min="72" max="72" width="11.42578125" style="336" hidden="1" customWidth="1"/>
    <col min="73" max="73" width="9.28515625" style="336" hidden="1" customWidth="1"/>
    <col min="74" max="75" width="20.7109375" style="336" hidden="1" customWidth="1"/>
    <col min="76" max="78" width="9.140625" style="336" hidden="1" customWidth="1"/>
    <col min="79" max="79" width="13.5703125" style="336" hidden="1" customWidth="1"/>
    <col min="80" max="80" width="11.28515625" style="336" hidden="1" customWidth="1"/>
    <col min="81" max="81" width="10.85546875" style="336" hidden="1" customWidth="1"/>
    <col min="82" max="82" width="9.28515625" style="336" hidden="1" customWidth="1"/>
    <col min="83" max="83" width="14.42578125" style="336" hidden="1" customWidth="1"/>
    <col min="84" max="84" width="9.28515625" style="336" hidden="1" customWidth="1"/>
    <col min="85" max="92" width="9.140625" style="336" hidden="1" customWidth="1"/>
    <col min="93" max="93" width="14.140625" style="336" hidden="1" customWidth="1"/>
    <col min="94" max="96" width="9.140625" style="336" hidden="1" customWidth="1"/>
    <col min="97" max="97" width="12.42578125" style="336" hidden="1" customWidth="1"/>
    <col min="98" max="129" width="9.140625" style="336" hidden="1" customWidth="1"/>
    <col min="130" max="208" width="9.140625" style="336" customWidth="1"/>
    <col min="209" max="16384" width="9.140625" style="336"/>
  </cols>
  <sheetData>
    <row r="1" spans="1:130" ht="20.100000000000001" customHeight="1" x14ac:dyDescent="0.2">
      <c r="A1" s="536" t="s">
        <v>258</v>
      </c>
      <c r="B1" s="536"/>
      <c r="C1" s="536"/>
      <c r="D1" s="536"/>
      <c r="E1" s="536"/>
      <c r="F1" s="536"/>
      <c r="G1" s="536"/>
      <c r="H1" s="536"/>
      <c r="I1" s="536"/>
      <c r="J1" s="536"/>
      <c r="K1" s="536"/>
      <c r="L1" s="536"/>
      <c r="M1" s="536"/>
      <c r="N1" s="536"/>
      <c r="O1" s="536"/>
      <c r="P1" s="536"/>
      <c r="Q1" s="536"/>
      <c r="R1" s="536"/>
      <c r="S1" s="536"/>
      <c r="T1" s="536"/>
      <c r="U1" s="536"/>
      <c r="V1" s="536"/>
      <c r="W1" s="129"/>
      <c r="X1" s="140"/>
      <c r="Y1" s="141"/>
      <c r="Z1" s="144"/>
      <c r="AA1" s="3"/>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140"/>
      <c r="DW1" s="140"/>
      <c r="DX1" s="140"/>
    </row>
    <row r="2" spans="1:130" ht="27.95" customHeight="1" x14ac:dyDescent="0.2">
      <c r="A2" s="606" t="s">
        <v>710</v>
      </c>
      <c r="B2" s="606"/>
      <c r="C2" s="606"/>
      <c r="D2" s="606"/>
      <c r="E2" s="606"/>
      <c r="F2" s="606"/>
      <c r="G2" s="606"/>
      <c r="H2" s="606"/>
      <c r="I2" s="606"/>
      <c r="J2" s="606"/>
      <c r="K2" s="606"/>
      <c r="L2" s="606"/>
      <c r="M2" s="606"/>
      <c r="N2" s="606"/>
      <c r="O2" s="606"/>
      <c r="P2" s="606"/>
      <c r="Q2" s="606"/>
      <c r="R2" s="606"/>
      <c r="S2" s="606"/>
      <c r="T2" s="606"/>
      <c r="U2" s="606"/>
      <c r="V2" s="606"/>
      <c r="W2" s="129"/>
      <c r="X2" s="140"/>
      <c r="Y2" s="141"/>
      <c r="Z2" s="144"/>
      <c r="AA2" s="3"/>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140"/>
      <c r="DW2" s="140"/>
      <c r="DX2" s="140"/>
    </row>
    <row r="3" spans="1:130" ht="14.1" customHeight="1" x14ac:dyDescent="0.2">
      <c r="A3" s="405"/>
      <c r="B3" s="405"/>
      <c r="C3" s="405"/>
      <c r="D3" s="213" t="s">
        <v>94</v>
      </c>
      <c r="E3" s="391" t="str">
        <f>CONCATENATE('2.'!D8,'2.'!I8,'2.'!J8)</f>
        <v>HAT-14-01-0380</v>
      </c>
      <c r="F3" s="391"/>
      <c r="G3" s="391"/>
      <c r="H3" s="391"/>
      <c r="I3" s="391"/>
      <c r="J3" s="391"/>
      <c r="K3" s="391"/>
      <c r="L3" s="391"/>
      <c r="M3" s="391"/>
      <c r="N3" s="391"/>
      <c r="O3" s="391"/>
      <c r="P3" s="391"/>
      <c r="Q3" s="391"/>
      <c r="R3" s="391"/>
      <c r="S3" s="391"/>
      <c r="T3" s="391"/>
      <c r="U3" s="391"/>
      <c r="V3" s="391"/>
      <c r="W3" s="130"/>
      <c r="X3" s="85"/>
      <c r="Y3" s="85"/>
      <c r="Z3" s="85"/>
      <c r="AA3" s="86"/>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140"/>
      <c r="DW3" s="140"/>
      <c r="DX3" s="140"/>
    </row>
    <row r="4" spans="1:130" ht="14.1" customHeight="1" x14ac:dyDescent="0.2">
      <c r="A4" s="405"/>
      <c r="B4" s="405"/>
      <c r="C4" s="405"/>
      <c r="D4" s="213" t="s">
        <v>95</v>
      </c>
      <c r="E4" s="358" t="str">
        <f>'2.'!D12</f>
        <v>Szabó Pál Általános Iskola és Alapfokú Művészeti Iskola</v>
      </c>
      <c r="F4" s="358"/>
      <c r="G4" s="358"/>
      <c r="H4" s="358"/>
      <c r="I4" s="358"/>
      <c r="J4" s="358"/>
      <c r="K4" s="358"/>
      <c r="L4" s="358"/>
      <c r="M4" s="358"/>
      <c r="N4" s="358"/>
      <c r="O4" s="358"/>
      <c r="P4" s="358"/>
      <c r="Q4" s="358"/>
      <c r="R4" s="358"/>
      <c r="S4" s="358"/>
      <c r="T4" s="358"/>
      <c r="U4" s="358"/>
      <c r="V4" s="358"/>
      <c r="W4" s="130"/>
      <c r="X4" s="85"/>
      <c r="Y4" s="85"/>
      <c r="Z4" s="85"/>
      <c r="AA4" s="86"/>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140"/>
      <c r="DW4" s="140"/>
      <c r="DX4" s="140"/>
    </row>
    <row r="5" spans="1:130" ht="14.1" customHeight="1" x14ac:dyDescent="0.2">
      <c r="A5" s="84"/>
      <c r="B5" s="84"/>
      <c r="C5" s="84"/>
      <c r="D5" s="87"/>
      <c r="E5" s="87"/>
      <c r="F5" s="87"/>
      <c r="G5" s="88"/>
      <c r="H5" s="88"/>
      <c r="I5" s="88"/>
      <c r="J5" s="88"/>
      <c r="K5" s="88"/>
      <c r="L5" s="88"/>
      <c r="M5" s="88"/>
      <c r="N5" s="88"/>
      <c r="O5" s="88"/>
      <c r="P5" s="88"/>
      <c r="Q5" s="88"/>
      <c r="R5" s="88"/>
      <c r="S5" s="88"/>
      <c r="T5" s="88"/>
      <c r="U5" s="88"/>
      <c r="V5" s="88"/>
      <c r="W5" s="130"/>
      <c r="X5" s="85"/>
      <c r="Y5" s="85"/>
      <c r="Z5" s="85"/>
      <c r="AA5" s="86"/>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140"/>
      <c r="DW5" s="140"/>
      <c r="DX5" s="140"/>
    </row>
    <row r="6" spans="1:130" ht="42" customHeight="1" x14ac:dyDescent="0.2">
      <c r="A6" s="588" t="s">
        <v>889</v>
      </c>
      <c r="B6" s="588"/>
      <c r="C6" s="588"/>
      <c r="D6" s="589"/>
      <c r="E6" s="589"/>
      <c r="F6" s="589"/>
      <c r="G6" s="589"/>
      <c r="H6" s="589"/>
      <c r="I6" s="589"/>
      <c r="J6" s="589"/>
      <c r="K6" s="589"/>
      <c r="L6" s="589"/>
      <c r="M6" s="589"/>
      <c r="N6" s="589"/>
      <c r="O6" s="589"/>
      <c r="P6" s="589"/>
      <c r="Q6" s="589"/>
      <c r="R6" s="589"/>
      <c r="S6" s="589"/>
      <c r="T6" s="589"/>
      <c r="U6" s="589"/>
      <c r="V6" s="589"/>
      <c r="W6" s="131"/>
      <c r="X6" s="218"/>
      <c r="Y6" s="96"/>
      <c r="Z6" s="97"/>
      <c r="AA6" s="98"/>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52"/>
      <c r="DW6" s="52"/>
      <c r="DX6" s="52"/>
    </row>
    <row r="7" spans="1:130" ht="27.95" customHeight="1" x14ac:dyDescent="0.2">
      <c r="A7" s="590" t="s">
        <v>239</v>
      </c>
      <c r="B7" s="590"/>
      <c r="C7" s="590"/>
      <c r="D7" s="590"/>
      <c r="E7" s="590"/>
      <c r="F7" s="590"/>
      <c r="G7" s="590"/>
      <c r="H7" s="590"/>
      <c r="I7" s="590"/>
      <c r="J7" s="590"/>
      <c r="K7" s="590"/>
      <c r="L7" s="590"/>
      <c r="M7" s="590"/>
      <c r="N7" s="590"/>
      <c r="O7" s="590"/>
      <c r="P7" s="590"/>
      <c r="Q7" s="590"/>
      <c r="R7" s="590"/>
      <c r="S7" s="590"/>
      <c r="T7" s="590"/>
      <c r="U7" s="590"/>
      <c r="V7" s="590"/>
      <c r="W7" s="132"/>
      <c r="X7" s="90"/>
      <c r="Y7" s="91"/>
      <c r="Z7" s="92"/>
      <c r="AA7" s="93"/>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5"/>
      <c r="DW7" s="95"/>
      <c r="DX7" s="95"/>
    </row>
    <row r="8" spans="1:130" ht="39.950000000000003" customHeight="1" x14ac:dyDescent="0.2">
      <c r="A8" s="591"/>
      <c r="B8" s="599"/>
      <c r="C8" s="601"/>
      <c r="D8" s="591" t="s">
        <v>840</v>
      </c>
      <c r="E8" s="591" t="s">
        <v>96</v>
      </c>
      <c r="F8" s="591" t="s">
        <v>103</v>
      </c>
      <c r="G8" s="591" t="s">
        <v>1</v>
      </c>
      <c r="H8" s="438" t="s">
        <v>97</v>
      </c>
      <c r="I8" s="439"/>
      <c r="J8" s="591" t="s">
        <v>231</v>
      </c>
      <c r="K8" s="615" t="s">
        <v>98</v>
      </c>
      <c r="L8" s="437" t="s">
        <v>105</v>
      </c>
      <c r="M8" s="437" t="s">
        <v>232</v>
      </c>
      <c r="N8" s="591" t="s">
        <v>104</v>
      </c>
      <c r="O8" s="599"/>
      <c r="P8" s="437" t="s">
        <v>233</v>
      </c>
      <c r="Q8" s="437" t="s">
        <v>106</v>
      </c>
      <c r="R8" s="591" t="s">
        <v>99</v>
      </c>
      <c r="S8" s="599"/>
      <c r="T8" s="599"/>
      <c r="U8" s="599"/>
      <c r="V8" s="601"/>
      <c r="W8" s="129"/>
      <c r="X8" s="140"/>
      <c r="Y8" s="141"/>
      <c r="Z8" s="144"/>
      <c r="AA8" s="3"/>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145"/>
      <c r="BZ8" s="145"/>
      <c r="CA8" s="145"/>
      <c r="CB8" s="145"/>
      <c r="CC8" s="145"/>
      <c r="CD8" s="145"/>
      <c r="CE8" s="145"/>
      <c r="CF8" s="145"/>
      <c r="CG8" s="145"/>
      <c r="CH8" s="145"/>
      <c r="CI8" s="136"/>
      <c r="CJ8" s="136"/>
      <c r="CK8" s="136"/>
      <c r="CL8" s="136"/>
      <c r="CM8" s="136"/>
      <c r="CN8" s="136"/>
      <c r="CO8" s="136"/>
      <c r="CP8" s="136"/>
      <c r="CQ8" s="136"/>
      <c r="CR8" s="136"/>
      <c r="CS8" s="136"/>
      <c r="CT8" s="136"/>
      <c r="CU8" s="136"/>
      <c r="CV8" s="136"/>
      <c r="CW8" s="136"/>
      <c r="CX8" s="48"/>
      <c r="CY8" s="48"/>
      <c r="CZ8" s="48"/>
      <c r="DA8" s="48"/>
      <c r="DB8" s="48"/>
      <c r="DC8" s="48"/>
      <c r="DD8" s="48"/>
      <c r="DE8" s="48"/>
      <c r="DF8" s="48"/>
      <c r="DG8" s="48"/>
      <c r="DH8" s="48"/>
      <c r="DI8" s="48"/>
      <c r="DJ8" s="48"/>
      <c r="DK8" s="48"/>
      <c r="DL8" s="48"/>
      <c r="DM8" s="48"/>
      <c r="DN8" s="48"/>
      <c r="DO8" s="48"/>
      <c r="DP8" s="48"/>
      <c r="DQ8" s="48"/>
      <c r="DR8" s="48"/>
      <c r="DS8" s="48"/>
      <c r="DT8" s="48"/>
      <c r="DU8" s="48"/>
      <c r="DV8" s="140"/>
      <c r="DW8" s="140"/>
      <c r="DX8" s="140"/>
    </row>
    <row r="9" spans="1:130" ht="14.1" customHeight="1" x14ac:dyDescent="0.2">
      <c r="A9" s="592"/>
      <c r="B9" s="600"/>
      <c r="C9" s="604"/>
      <c r="D9" s="592"/>
      <c r="E9" s="592"/>
      <c r="F9" s="592"/>
      <c r="G9" s="592"/>
      <c r="H9" s="335" t="s">
        <v>827</v>
      </c>
      <c r="I9" s="335" t="s">
        <v>829</v>
      </c>
      <c r="J9" s="592"/>
      <c r="K9" s="616"/>
      <c r="L9" s="437"/>
      <c r="M9" s="437"/>
      <c r="N9" s="592"/>
      <c r="O9" s="600"/>
      <c r="P9" s="437"/>
      <c r="Q9" s="437"/>
      <c r="R9" s="592"/>
      <c r="S9" s="600"/>
      <c r="T9" s="600"/>
      <c r="U9" s="600"/>
      <c r="V9" s="604"/>
      <c r="W9" s="129"/>
      <c r="X9" s="140"/>
      <c r="Y9" s="141"/>
      <c r="Z9" s="144"/>
      <c r="AA9" s="3"/>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145"/>
      <c r="BZ9" s="145"/>
      <c r="CA9" s="145"/>
      <c r="CB9" s="145"/>
      <c r="CC9" s="145"/>
      <c r="CD9" s="145"/>
      <c r="CE9" s="145"/>
      <c r="CF9" s="145"/>
      <c r="CG9" s="145"/>
      <c r="CH9" s="145"/>
      <c r="CI9" s="136"/>
      <c r="CJ9" s="136"/>
      <c r="CK9" s="136"/>
      <c r="CL9" s="136"/>
      <c r="CM9" s="136"/>
      <c r="CN9" s="136"/>
      <c r="CO9" s="136"/>
      <c r="CP9" s="136"/>
      <c r="CQ9" s="136"/>
      <c r="CR9" s="136"/>
      <c r="CS9" s="136"/>
      <c r="CT9" s="136"/>
      <c r="CU9" s="136"/>
      <c r="CV9" s="136"/>
      <c r="CW9" s="136"/>
      <c r="CX9" s="48"/>
      <c r="CY9" s="48"/>
      <c r="CZ9" s="48"/>
      <c r="DA9" s="48"/>
      <c r="DB9" s="48"/>
      <c r="DC9" s="48"/>
      <c r="DD9" s="48"/>
      <c r="DE9" s="48"/>
      <c r="DF9" s="48"/>
      <c r="DG9" s="48"/>
      <c r="DH9" s="48"/>
      <c r="DI9" s="48"/>
      <c r="DJ9" s="48"/>
      <c r="DK9" s="48"/>
      <c r="DL9" s="48"/>
      <c r="DM9" s="48"/>
      <c r="DN9" s="48"/>
      <c r="DO9" s="48"/>
      <c r="DP9" s="48"/>
      <c r="DQ9" s="48"/>
      <c r="DR9" s="48"/>
      <c r="DS9" s="48"/>
      <c r="DT9" s="48"/>
      <c r="DU9" s="48"/>
      <c r="DV9" s="140"/>
      <c r="DW9" s="140"/>
      <c r="DX9" s="140"/>
    </row>
    <row r="10" spans="1:130" ht="14.1" customHeight="1" x14ac:dyDescent="0.2">
      <c r="A10" s="591"/>
      <c r="B10" s="599"/>
      <c r="C10" s="601"/>
      <c r="D10" s="591"/>
      <c r="E10" s="591"/>
      <c r="F10" s="591"/>
      <c r="G10" s="591"/>
      <c r="H10" s="464"/>
      <c r="I10" s="464"/>
      <c r="J10" s="591"/>
      <c r="K10" s="591"/>
      <c r="L10" s="593" t="s">
        <v>496</v>
      </c>
      <c r="M10" s="594"/>
      <c r="N10" s="594"/>
      <c r="O10" s="594"/>
      <c r="P10" s="594"/>
      <c r="Q10" s="594"/>
      <c r="R10" s="591"/>
      <c r="S10" s="599"/>
      <c r="T10" s="599"/>
      <c r="U10" s="599"/>
      <c r="V10" s="601"/>
      <c r="W10" s="129"/>
      <c r="X10" s="140"/>
      <c r="Y10" s="141"/>
      <c r="Z10" s="144"/>
      <c r="AA10" s="3"/>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145"/>
      <c r="BZ10" s="145"/>
      <c r="CA10" s="145"/>
      <c r="CB10" s="145"/>
      <c r="CC10" s="145"/>
      <c r="CD10" s="145"/>
      <c r="CE10" s="145"/>
      <c r="CF10" s="145"/>
      <c r="CG10" s="145"/>
      <c r="CH10" s="145"/>
      <c r="CI10" s="136"/>
      <c r="CJ10" s="136"/>
      <c r="CK10" s="136"/>
      <c r="CL10" s="136"/>
      <c r="CM10" s="136"/>
      <c r="CN10" s="136"/>
      <c r="CO10" s="136"/>
      <c r="CP10" s="136"/>
      <c r="CQ10" s="136"/>
      <c r="CR10" s="136"/>
      <c r="CS10" s="136"/>
      <c r="CT10" s="136"/>
      <c r="CU10" s="136"/>
      <c r="CV10" s="136"/>
      <c r="CW10" s="136"/>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140"/>
      <c r="DW10" s="140"/>
      <c r="DX10" s="140"/>
    </row>
    <row r="11" spans="1:130" ht="14.1" customHeight="1" x14ac:dyDescent="0.2">
      <c r="A11" s="602"/>
      <c r="B11" s="456"/>
      <c r="C11" s="603"/>
      <c r="D11" s="602"/>
      <c r="E11" s="602"/>
      <c r="F11" s="602"/>
      <c r="G11" s="602"/>
      <c r="H11" s="467"/>
      <c r="I11" s="467"/>
      <c r="J11" s="602"/>
      <c r="K11" s="602"/>
      <c r="L11" s="595"/>
      <c r="M11" s="596"/>
      <c r="N11" s="596"/>
      <c r="O11" s="596"/>
      <c r="P11" s="596"/>
      <c r="Q11" s="596"/>
      <c r="R11" s="602"/>
      <c r="S11" s="456"/>
      <c r="T11" s="456"/>
      <c r="U11" s="456"/>
      <c r="V11" s="603"/>
      <c r="W11" s="129"/>
      <c r="X11" s="140"/>
      <c r="Y11" s="141"/>
      <c r="Z11" s="144"/>
      <c r="AA11" s="3"/>
      <c r="AB11" s="48"/>
      <c r="AC11" s="48"/>
      <c r="AD11" s="605" t="str">
        <f>IF(AT21="-","FIGYELEM! Amennyiben vállaltak fakultatív előkészítő tevékenységet, töltse ki az időpontot!",IF(OR(AT22&lt;X12,AT22&gt;Y12),"FIGYELEM! A fakultatív előkészítő tevékenységet az utazást megelőző 30 nap valamelyikén kell megtartani!","-"))</f>
        <v>FIGYELEM! A fakultatív előkészítő tevékenységet az utazást megelőző 30 nap valamelyikén kell megtartani!</v>
      </c>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145"/>
      <c r="BZ11" s="145"/>
      <c r="CA11" s="145"/>
      <c r="CB11" s="145"/>
      <c r="CC11" s="145"/>
      <c r="CD11" s="145"/>
      <c r="CE11" s="145"/>
      <c r="CF11" s="145"/>
      <c r="CG11" s="145"/>
      <c r="CH11" s="145"/>
      <c r="CI11" s="136"/>
      <c r="CJ11" s="136"/>
      <c r="CK11" s="136"/>
      <c r="CL11" s="136"/>
      <c r="CM11" s="136"/>
      <c r="CN11" s="136"/>
      <c r="CO11" s="136"/>
      <c r="CP11" s="136"/>
      <c r="CQ11" s="136"/>
      <c r="CR11" s="136"/>
      <c r="CS11" s="136"/>
      <c r="CT11" s="136"/>
      <c r="CU11" s="136"/>
      <c r="CV11" s="136"/>
      <c r="CW11" s="136"/>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140"/>
      <c r="DW11" s="140"/>
      <c r="DX11" s="140"/>
    </row>
    <row r="12" spans="1:130" ht="14.1" customHeight="1" x14ac:dyDescent="0.2">
      <c r="A12" s="602"/>
      <c r="B12" s="456"/>
      <c r="C12" s="603"/>
      <c r="D12" s="602"/>
      <c r="E12" s="602"/>
      <c r="F12" s="602"/>
      <c r="G12" s="602"/>
      <c r="H12" s="467"/>
      <c r="I12" s="467"/>
      <c r="J12" s="602"/>
      <c r="K12" s="602"/>
      <c r="L12" s="597"/>
      <c r="M12" s="598"/>
      <c r="N12" s="598"/>
      <c r="O12" s="598"/>
      <c r="P12" s="598"/>
      <c r="Q12" s="598"/>
      <c r="R12" s="602"/>
      <c r="S12" s="456"/>
      <c r="T12" s="456"/>
      <c r="U12" s="456"/>
      <c r="V12" s="603"/>
      <c r="W12" s="135" t="s">
        <v>259</v>
      </c>
      <c r="X12" s="134">
        <f>IF(BB21-30&gt;BV21,BB21-30,BV21)</f>
        <v>42102</v>
      </c>
      <c r="Y12" s="134">
        <f>X12+29</f>
        <v>42131</v>
      </c>
      <c r="Z12" s="138" t="s">
        <v>480</v>
      </c>
      <c r="AA12" s="3"/>
      <c r="AB12" s="48"/>
      <c r="AC12" s="48"/>
      <c r="AD12" s="605"/>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140"/>
      <c r="DW12" s="140"/>
      <c r="DX12" s="140"/>
    </row>
    <row r="13" spans="1:130" ht="14.1" customHeight="1" x14ac:dyDescent="0.2">
      <c r="A13" s="602"/>
      <c r="B13" s="456"/>
      <c r="C13" s="603"/>
      <c r="D13" s="602"/>
      <c r="E13" s="602"/>
      <c r="F13" s="602"/>
      <c r="G13" s="602"/>
      <c r="H13" s="467"/>
      <c r="I13" s="467"/>
      <c r="J13" s="602"/>
      <c r="K13" s="602"/>
      <c r="L13" s="212" t="s">
        <v>880</v>
      </c>
      <c r="M13" s="212" t="s">
        <v>880</v>
      </c>
      <c r="N13" s="212" t="s">
        <v>880</v>
      </c>
      <c r="O13" s="212" t="s">
        <v>880</v>
      </c>
      <c r="P13" s="212" t="s">
        <v>880</v>
      </c>
      <c r="Q13" s="212" t="s">
        <v>880</v>
      </c>
      <c r="R13" s="602"/>
      <c r="S13" s="456"/>
      <c r="T13" s="456"/>
      <c r="U13" s="456"/>
      <c r="V13" s="603"/>
      <c r="W13" s="160" t="s">
        <v>260</v>
      </c>
      <c r="X13" s="161">
        <f>IF(BB21-15&gt;BV21,BB21-15,BV21)</f>
        <v>42117</v>
      </c>
      <c r="Y13" s="161">
        <f>X13+14</f>
        <v>42131</v>
      </c>
      <c r="Z13" s="138" t="s">
        <v>481</v>
      </c>
      <c r="AA13" s="3"/>
      <c r="AB13" s="48"/>
      <c r="AC13" s="48"/>
      <c r="AD13" s="421" t="str">
        <f>IF(AX21="-","FIGYELEM! Töltse ki a HATÁRTALANUL! előkészítő óra időpontját!",IF(OR(AX22&lt;X13,AX22&gt;Y13),"FIGYELEM! A HATÁRTALANUL! előkészítő órát az utazást megelőző 15 nap valamelyikén kell megtartani!","-"))</f>
        <v>FIGYELEM! A HATÁRTALANUL! előkészítő órát az utazást megelőző 15 nap valamelyikén kell megtartani!</v>
      </c>
      <c r="AE13" s="48"/>
      <c r="AF13" s="48"/>
      <c r="AG13" s="48"/>
      <c r="AH13" s="48"/>
      <c r="AI13" s="48"/>
      <c r="AJ13" s="48"/>
      <c r="AK13" s="48"/>
      <c r="AL13" s="48"/>
      <c r="AM13" s="48"/>
      <c r="AN13" s="48"/>
      <c r="AO13" s="48"/>
      <c r="AP13" s="48"/>
      <c r="AQ13" s="48"/>
      <c r="AR13" s="48"/>
      <c r="AS13" s="48"/>
      <c r="AT13" s="64"/>
      <c r="AU13" s="64" t="s">
        <v>861</v>
      </c>
      <c r="AV13" s="64" t="s">
        <v>880</v>
      </c>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468"/>
      <c r="BZ13" s="468"/>
      <c r="CA13" s="468"/>
      <c r="CB13" s="468"/>
      <c r="CC13" s="468"/>
      <c r="CD13" s="468"/>
      <c r="CE13" s="468"/>
      <c r="CF13" s="468"/>
      <c r="CG13" s="468"/>
      <c r="CH13" s="468"/>
      <c r="CI13" s="468"/>
      <c r="CJ13" s="468"/>
      <c r="CK13" s="468"/>
      <c r="CL13" s="468"/>
      <c r="CM13" s="468"/>
      <c r="CN13" s="468"/>
      <c r="CO13" s="468"/>
      <c r="CP13" s="468"/>
      <c r="CQ13" s="468"/>
      <c r="CR13" s="468"/>
      <c r="CS13" s="468"/>
      <c r="CT13" s="468"/>
      <c r="CU13" s="468"/>
      <c r="CV13" s="468"/>
      <c r="CW13" s="200"/>
      <c r="CX13" s="201"/>
      <c r="CY13" s="201"/>
      <c r="CZ13" s="201"/>
      <c r="DA13" s="201"/>
      <c r="DB13" s="201"/>
      <c r="DC13" s="201"/>
      <c r="DD13" s="201"/>
      <c r="DE13" s="201"/>
      <c r="DF13" s="201"/>
      <c r="DG13" s="140"/>
      <c r="DH13" s="140"/>
      <c r="DI13" s="140"/>
      <c r="DJ13" s="140"/>
      <c r="DK13" s="140"/>
      <c r="DL13" s="140"/>
      <c r="DM13" s="140"/>
      <c r="DN13" s="140"/>
      <c r="DO13" s="140"/>
      <c r="DP13" s="140"/>
      <c r="DQ13" s="140"/>
      <c r="DR13" s="140"/>
      <c r="DS13" s="140"/>
      <c r="DT13" s="140"/>
      <c r="DU13" s="140"/>
      <c r="DV13" s="140"/>
      <c r="DW13" s="140"/>
      <c r="DX13" s="140"/>
      <c r="DY13" s="201"/>
      <c r="DZ13" s="201"/>
    </row>
    <row r="14" spans="1:130" ht="14.1" customHeight="1" x14ac:dyDescent="0.2">
      <c r="A14" s="602"/>
      <c r="B14" s="456"/>
      <c r="C14" s="603"/>
      <c r="D14" s="602"/>
      <c r="E14" s="602"/>
      <c r="F14" s="602"/>
      <c r="G14" s="602"/>
      <c r="H14" s="467"/>
      <c r="I14" s="467"/>
      <c r="J14" s="602"/>
      <c r="K14" s="602"/>
      <c r="L14" s="212" t="s">
        <v>786</v>
      </c>
      <c r="M14" s="212" t="s">
        <v>786</v>
      </c>
      <c r="N14" s="214" t="s">
        <v>787</v>
      </c>
      <c r="O14" s="214" t="s">
        <v>787</v>
      </c>
      <c r="P14" s="212" t="s">
        <v>787</v>
      </c>
      <c r="Q14" s="212" t="s">
        <v>787</v>
      </c>
      <c r="R14" s="602"/>
      <c r="S14" s="456"/>
      <c r="T14" s="456"/>
      <c r="U14" s="456"/>
      <c r="V14" s="603"/>
      <c r="W14" s="160" t="s">
        <v>261</v>
      </c>
      <c r="X14" s="161">
        <f>Y14-14</f>
        <v>42135</v>
      </c>
      <c r="Y14" s="161">
        <f>IF(BF21+15&lt;BW21,BF21+15,BW21)</f>
        <v>42149</v>
      </c>
      <c r="Z14" s="138" t="s">
        <v>481</v>
      </c>
      <c r="AA14" s="3"/>
      <c r="AB14" s="48"/>
      <c r="AC14" s="48"/>
      <c r="AD14" s="421"/>
      <c r="AE14" s="48"/>
      <c r="AF14" s="48"/>
      <c r="AG14" s="48"/>
      <c r="AH14" s="48"/>
      <c r="AI14" s="48"/>
      <c r="AJ14" s="48"/>
      <c r="AK14" s="48"/>
      <c r="AL14" s="48"/>
      <c r="AM14" s="48"/>
      <c r="AN14" s="48"/>
      <c r="AO14" s="48"/>
      <c r="AP14" s="48"/>
      <c r="AQ14" s="48"/>
      <c r="AR14" s="48"/>
      <c r="AS14" s="48"/>
      <c r="AT14" s="64" t="s">
        <v>779</v>
      </c>
      <c r="AU14" s="64" t="s">
        <v>780</v>
      </c>
      <c r="AV14" s="64" t="s">
        <v>781</v>
      </c>
      <c r="AW14" s="64" t="s">
        <v>782</v>
      </c>
      <c r="AX14" s="64" t="s">
        <v>783</v>
      </c>
      <c r="AY14" s="64" t="s">
        <v>784</v>
      </c>
      <c r="AZ14" s="64" t="s">
        <v>785</v>
      </c>
      <c r="BA14" s="64" t="s">
        <v>786</v>
      </c>
      <c r="BB14" s="64" t="s">
        <v>787</v>
      </c>
      <c r="BC14" s="64" t="s">
        <v>788</v>
      </c>
      <c r="BD14" s="64"/>
      <c r="BE14" s="64"/>
      <c r="BF14" s="64"/>
      <c r="BG14" s="64"/>
      <c r="BH14" s="64"/>
      <c r="BI14" s="64"/>
      <c r="BJ14" s="64"/>
      <c r="BK14" s="64"/>
      <c r="BL14" s="64"/>
      <c r="BM14" s="64"/>
      <c r="BN14" s="64"/>
      <c r="BO14" s="64"/>
      <c r="BP14" s="64"/>
      <c r="BQ14" s="64"/>
      <c r="BR14" s="64"/>
      <c r="BS14" s="64"/>
      <c r="BT14" s="64"/>
      <c r="BU14" s="64"/>
      <c r="BV14" s="64"/>
      <c r="BW14" s="64"/>
      <c r="BX14" s="64"/>
      <c r="BY14" s="128"/>
      <c r="BZ14" s="137"/>
      <c r="CA14" s="137"/>
      <c r="CB14" s="137"/>
      <c r="CC14" s="128"/>
      <c r="CD14" s="223"/>
      <c r="CE14" s="223"/>
      <c r="CF14" s="137"/>
      <c r="CG14" s="128"/>
      <c r="CH14" s="223"/>
      <c r="CI14" s="137"/>
      <c r="CJ14" s="137"/>
      <c r="CK14" s="223"/>
      <c r="CL14" s="137"/>
      <c r="CM14" s="137"/>
      <c r="CN14" s="137"/>
      <c r="CO14" s="128"/>
      <c r="CP14" s="137"/>
      <c r="CQ14" s="137"/>
      <c r="CR14" s="137"/>
      <c r="CS14" s="223"/>
      <c r="CT14" s="137"/>
      <c r="CU14" s="137"/>
      <c r="CV14" s="137"/>
      <c r="CW14" s="200"/>
      <c r="CX14" s="201"/>
      <c r="CY14" s="201"/>
      <c r="CZ14" s="201"/>
      <c r="DA14" s="201"/>
      <c r="DB14" s="201"/>
      <c r="DC14" s="201"/>
      <c r="DD14" s="201"/>
      <c r="DE14" s="201"/>
      <c r="DF14" s="201"/>
      <c r="DG14" s="140"/>
      <c r="DH14" s="140"/>
      <c r="DI14" s="140"/>
      <c r="DJ14" s="140"/>
      <c r="DK14" s="140"/>
      <c r="DL14" s="140"/>
      <c r="DM14" s="140"/>
      <c r="DN14" s="140"/>
      <c r="DO14" s="140"/>
      <c r="DP14" s="140"/>
      <c r="DQ14" s="140"/>
      <c r="DR14" s="140"/>
      <c r="DS14" s="140"/>
      <c r="DT14" s="140"/>
      <c r="DU14" s="140"/>
      <c r="DV14" s="140"/>
      <c r="DW14" s="140"/>
      <c r="DX14" s="140"/>
      <c r="DY14" s="201"/>
      <c r="DZ14" s="201"/>
    </row>
    <row r="15" spans="1:130" ht="14.1" customHeight="1" x14ac:dyDescent="0.2">
      <c r="A15" s="592"/>
      <c r="B15" s="600"/>
      <c r="C15" s="604"/>
      <c r="D15" s="592"/>
      <c r="E15" s="592"/>
      <c r="F15" s="592"/>
      <c r="G15" s="592"/>
      <c r="H15" s="470"/>
      <c r="I15" s="470"/>
      <c r="J15" s="592"/>
      <c r="K15" s="592"/>
      <c r="L15" s="212" t="s">
        <v>153</v>
      </c>
      <c r="M15" s="212" t="s">
        <v>762</v>
      </c>
      <c r="N15" s="214" t="s">
        <v>170</v>
      </c>
      <c r="O15" s="214" t="s">
        <v>757</v>
      </c>
      <c r="P15" s="212" t="s">
        <v>767</v>
      </c>
      <c r="Q15" s="212" t="s">
        <v>776</v>
      </c>
      <c r="R15" s="592"/>
      <c r="S15" s="600"/>
      <c r="T15" s="600"/>
      <c r="U15" s="600"/>
      <c r="V15" s="604"/>
      <c r="W15" s="160" t="s">
        <v>262</v>
      </c>
      <c r="X15" s="161">
        <f>Y15-14</f>
        <v>42135</v>
      </c>
      <c r="Y15" s="161">
        <f>IF(BF21+15&lt;BW21,BF21+15,BW21)</f>
        <v>42149</v>
      </c>
      <c r="Z15" s="138" t="s">
        <v>481</v>
      </c>
      <c r="AA15" s="3"/>
      <c r="AB15" s="48"/>
      <c r="AC15" s="48"/>
      <c r="AD15" s="421" t="str">
        <f>IF(BJ21="-","FIGYELEM! Töltse ki a HATÁRTALANUL! értékelő óra időpontját!",IF(OR(BJ22&lt;X14,BJ22&gt;Y14),"FIGYELEM! A HATÁRTALANUL! értékelő órát a hazaérkezést követő 15 nap valamelyikén kell megtartani!","-"))</f>
        <v>-</v>
      </c>
      <c r="AE15" s="48"/>
      <c r="AF15" s="48"/>
      <c r="AG15" s="48"/>
      <c r="AH15" s="48"/>
      <c r="AI15" s="48"/>
      <c r="AJ15" s="48"/>
      <c r="AK15" s="48"/>
      <c r="AL15" s="48"/>
      <c r="AM15" s="48"/>
      <c r="AN15" s="48"/>
      <c r="AO15" s="48"/>
      <c r="AP15" s="48"/>
      <c r="AQ15" s="48"/>
      <c r="AR15" s="48"/>
      <c r="AS15" s="48"/>
      <c r="AT15" s="64" t="s">
        <v>153</v>
      </c>
      <c r="AU15" s="64" t="s">
        <v>154</v>
      </c>
      <c r="AV15" s="64" t="s">
        <v>155</v>
      </c>
      <c r="AW15" s="64" t="s">
        <v>156</v>
      </c>
      <c r="AX15" s="64" t="s">
        <v>157</v>
      </c>
      <c r="AY15" s="64" t="s">
        <v>158</v>
      </c>
      <c r="AZ15" s="64" t="s">
        <v>169</v>
      </c>
      <c r="BA15" s="64" t="s">
        <v>170</v>
      </c>
      <c r="BB15" s="64" t="s">
        <v>152</v>
      </c>
      <c r="BC15" s="64" t="s">
        <v>757</v>
      </c>
      <c r="BD15" s="64" t="s">
        <v>758</v>
      </c>
      <c r="BE15" s="64" t="s">
        <v>759</v>
      </c>
      <c r="BF15" s="64" t="s">
        <v>760</v>
      </c>
      <c r="BG15" s="64" t="s">
        <v>761</v>
      </c>
      <c r="BH15" s="64" t="s">
        <v>762</v>
      </c>
      <c r="BI15" s="64" t="s">
        <v>763</v>
      </c>
      <c r="BJ15" s="64" t="s">
        <v>764</v>
      </c>
      <c r="BK15" s="64" t="s">
        <v>765</v>
      </c>
      <c r="BL15" s="64" t="s">
        <v>766</v>
      </c>
      <c r="BM15" s="64" t="s">
        <v>767</v>
      </c>
      <c r="BN15" s="64" t="s">
        <v>768</v>
      </c>
      <c r="BO15" s="64" t="s">
        <v>769</v>
      </c>
      <c r="BP15" s="64" t="s">
        <v>770</v>
      </c>
      <c r="BQ15" s="64" t="s">
        <v>771</v>
      </c>
      <c r="BR15" s="64" t="s">
        <v>772</v>
      </c>
      <c r="BS15" s="64" t="s">
        <v>773</v>
      </c>
      <c r="BT15" s="64" t="s">
        <v>774</v>
      </c>
      <c r="BU15" s="64" t="s">
        <v>775</v>
      </c>
      <c r="BV15" s="64" t="s">
        <v>776</v>
      </c>
      <c r="BW15" s="64" t="s">
        <v>777</v>
      </c>
      <c r="BX15" s="64" t="s">
        <v>778</v>
      </c>
      <c r="BY15" s="322"/>
      <c r="BZ15" s="322"/>
      <c r="CA15" s="123"/>
      <c r="CB15" s="322"/>
      <c r="CC15" s="322"/>
      <c r="CD15" s="322"/>
      <c r="CE15" s="124"/>
      <c r="CF15" s="322"/>
      <c r="CG15" s="322"/>
      <c r="CH15" s="322"/>
      <c r="CI15" s="123"/>
      <c r="CJ15" s="322"/>
      <c r="CK15" s="322"/>
      <c r="CL15" s="322"/>
      <c r="CM15" s="123"/>
      <c r="CN15" s="322"/>
      <c r="CO15" s="322"/>
      <c r="CP15" s="322"/>
      <c r="CQ15" s="123"/>
      <c r="CR15" s="322"/>
      <c r="CS15" s="322"/>
      <c r="CT15" s="322"/>
      <c r="CU15" s="123"/>
      <c r="CV15" s="322"/>
      <c r="CW15" s="145"/>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201"/>
      <c r="DZ15" s="201"/>
    </row>
    <row r="16" spans="1:130" ht="27.95" customHeight="1" x14ac:dyDescent="0.2">
      <c r="A16" s="607">
        <v>1</v>
      </c>
      <c r="B16" s="608"/>
      <c r="C16" s="609"/>
      <c r="D16" s="314" t="s">
        <v>898</v>
      </c>
      <c r="E16" s="314" t="s">
        <v>899</v>
      </c>
      <c r="F16" s="314" t="s">
        <v>894</v>
      </c>
      <c r="G16" s="314">
        <v>1964</v>
      </c>
      <c r="H16" s="314">
        <v>1986</v>
      </c>
      <c r="I16" s="314" t="s">
        <v>779</v>
      </c>
      <c r="J16" s="310" t="s">
        <v>999</v>
      </c>
      <c r="K16" s="215"/>
      <c r="L16" s="314" t="s">
        <v>160</v>
      </c>
      <c r="M16" s="314" t="s">
        <v>160</v>
      </c>
      <c r="N16" s="446" t="s">
        <v>160</v>
      </c>
      <c r="O16" s="447"/>
      <c r="P16" s="314" t="s">
        <v>160</v>
      </c>
      <c r="Q16" s="314" t="s">
        <v>160</v>
      </c>
      <c r="R16" s="455"/>
      <c r="S16" s="455"/>
      <c r="T16" s="455"/>
      <c r="U16" s="455"/>
      <c r="V16" s="455"/>
      <c r="W16" s="129">
        <f>IF(D16&gt;0,1,0)</f>
        <v>1</v>
      </c>
      <c r="X16" s="161">
        <f>Y16-29</f>
        <v>42135</v>
      </c>
      <c r="Y16" s="161">
        <f>IF(BF21+30&lt;BW21,BF21+30,BW21)</f>
        <v>42164</v>
      </c>
      <c r="Z16" s="138" t="s">
        <v>480</v>
      </c>
      <c r="AA16" s="3"/>
      <c r="AB16" s="48"/>
      <c r="AC16" s="48"/>
      <c r="AD16" s="421"/>
      <c r="AE16" s="48"/>
      <c r="AF16" s="48"/>
      <c r="AG16" s="48"/>
      <c r="AH16" s="48"/>
      <c r="AI16" s="48"/>
      <c r="AJ16" s="48"/>
      <c r="AK16" s="48"/>
      <c r="AL16" s="48"/>
      <c r="AM16" s="48"/>
      <c r="AN16" s="48"/>
      <c r="AO16" s="48"/>
      <c r="AP16" s="48"/>
      <c r="AQ16" s="48"/>
      <c r="AR16" s="48"/>
      <c r="AS16" s="48"/>
      <c r="AT16" s="140">
        <v>1945</v>
      </c>
      <c r="AU16" s="140">
        <v>1946</v>
      </c>
      <c r="AV16" s="140">
        <v>1947</v>
      </c>
      <c r="AW16" s="140">
        <v>1948</v>
      </c>
      <c r="AX16" s="140">
        <v>1949</v>
      </c>
      <c r="AY16" s="140">
        <v>1950</v>
      </c>
      <c r="AZ16" s="140">
        <v>1951</v>
      </c>
      <c r="BA16" s="140">
        <v>1952</v>
      </c>
      <c r="BB16" s="140">
        <v>1953</v>
      </c>
      <c r="BC16" s="140">
        <v>1954</v>
      </c>
      <c r="BD16" s="140">
        <v>1955</v>
      </c>
      <c r="BE16" s="140">
        <v>1956</v>
      </c>
      <c r="BF16" s="140">
        <v>1957</v>
      </c>
      <c r="BG16" s="140">
        <v>1958</v>
      </c>
      <c r="BH16" s="140">
        <v>1959</v>
      </c>
      <c r="BI16" s="140">
        <v>1960</v>
      </c>
      <c r="BJ16" s="140">
        <v>1961</v>
      </c>
      <c r="BK16" s="140">
        <v>1962</v>
      </c>
      <c r="BL16" s="140">
        <v>1963</v>
      </c>
      <c r="BM16" s="140">
        <v>1964</v>
      </c>
      <c r="BN16" s="140">
        <v>1965</v>
      </c>
      <c r="BO16" s="140">
        <v>1966</v>
      </c>
      <c r="BP16" s="140">
        <v>1967</v>
      </c>
      <c r="BQ16" s="140">
        <v>1968</v>
      </c>
      <c r="BR16" s="140">
        <v>1969</v>
      </c>
      <c r="BS16" s="140">
        <v>1970</v>
      </c>
      <c r="BT16" s="140">
        <v>1971</v>
      </c>
      <c r="BU16" s="140">
        <v>1972</v>
      </c>
      <c r="BV16" s="140">
        <v>1973</v>
      </c>
      <c r="BW16" s="140">
        <v>1974</v>
      </c>
      <c r="BX16" s="140">
        <v>1975</v>
      </c>
      <c r="BY16" s="140">
        <v>1976</v>
      </c>
      <c r="BZ16" s="140">
        <v>1977</v>
      </c>
      <c r="CA16" s="140">
        <v>1978</v>
      </c>
      <c r="CB16" s="140">
        <v>1979</v>
      </c>
      <c r="CC16" s="140">
        <v>1980</v>
      </c>
      <c r="CD16" s="140">
        <v>1981</v>
      </c>
      <c r="CE16" s="140">
        <v>1982</v>
      </c>
      <c r="CF16" s="140">
        <v>1983</v>
      </c>
      <c r="CG16" s="140">
        <v>1984</v>
      </c>
      <c r="CH16" s="140">
        <v>1985</v>
      </c>
      <c r="CI16" s="140">
        <v>1986</v>
      </c>
      <c r="CJ16" s="140">
        <v>1987</v>
      </c>
      <c r="CK16" s="140">
        <v>1988</v>
      </c>
      <c r="CL16" s="140">
        <v>1989</v>
      </c>
      <c r="CM16" s="140">
        <v>1990</v>
      </c>
      <c r="CN16" s="140">
        <v>1991</v>
      </c>
      <c r="CO16" s="140">
        <v>1992</v>
      </c>
      <c r="CP16" s="140">
        <v>1993</v>
      </c>
      <c r="CQ16" s="140">
        <v>1994</v>
      </c>
      <c r="CR16" s="140">
        <v>1995</v>
      </c>
      <c r="CS16" s="140">
        <v>1996</v>
      </c>
      <c r="CT16" s="140">
        <v>1997</v>
      </c>
      <c r="CU16" s="140">
        <v>1998</v>
      </c>
      <c r="CV16" s="140">
        <v>1999</v>
      </c>
      <c r="CW16" s="140">
        <v>2000</v>
      </c>
      <c r="CX16" s="140">
        <v>2001</v>
      </c>
      <c r="CY16" s="140">
        <v>2002</v>
      </c>
      <c r="CZ16" s="140">
        <v>2003</v>
      </c>
      <c r="DA16" s="140">
        <v>2004</v>
      </c>
      <c r="DB16" s="140">
        <v>2005</v>
      </c>
      <c r="DC16" s="140">
        <v>2006</v>
      </c>
      <c r="DD16" s="140">
        <v>2007</v>
      </c>
      <c r="DE16" s="140">
        <v>2008</v>
      </c>
      <c r="DF16" s="140">
        <v>2009</v>
      </c>
      <c r="DG16" s="140">
        <v>2010</v>
      </c>
      <c r="DH16" s="140">
        <v>2011</v>
      </c>
      <c r="DI16" s="140">
        <v>2012</v>
      </c>
      <c r="DJ16" s="140">
        <v>2013</v>
      </c>
      <c r="DK16" s="140">
        <v>2014</v>
      </c>
      <c r="DL16" s="140"/>
      <c r="DM16" s="140"/>
      <c r="DN16" s="140"/>
      <c r="DO16" s="140"/>
      <c r="DP16" s="140"/>
      <c r="DQ16" s="140"/>
      <c r="DR16" s="140"/>
      <c r="DS16" s="140"/>
      <c r="DT16" s="140"/>
      <c r="DU16" s="140"/>
      <c r="DV16" s="140"/>
      <c r="DW16" s="140"/>
      <c r="DX16" s="140"/>
      <c r="DY16" s="201"/>
      <c r="DZ16" s="201"/>
    </row>
    <row r="17" spans="1:132" ht="27.95" customHeight="1" x14ac:dyDescent="0.2">
      <c r="A17" s="607">
        <v>2</v>
      </c>
      <c r="B17" s="608"/>
      <c r="C17" s="609"/>
      <c r="D17" s="314" t="s">
        <v>900</v>
      </c>
      <c r="E17" s="314" t="s">
        <v>901</v>
      </c>
      <c r="F17" s="314" t="s">
        <v>894</v>
      </c>
      <c r="G17" s="314">
        <v>1984</v>
      </c>
      <c r="H17" s="314">
        <v>2011</v>
      </c>
      <c r="I17" s="314" t="s">
        <v>779</v>
      </c>
      <c r="J17" s="310" t="s">
        <v>1000</v>
      </c>
      <c r="K17" s="215" t="s">
        <v>1004</v>
      </c>
      <c r="L17" s="314" t="s">
        <v>160</v>
      </c>
      <c r="M17" s="314" t="s">
        <v>160</v>
      </c>
      <c r="N17" s="446" t="s">
        <v>160</v>
      </c>
      <c r="O17" s="447"/>
      <c r="P17" s="314" t="s">
        <v>160</v>
      </c>
      <c r="Q17" s="314" t="s">
        <v>160</v>
      </c>
      <c r="R17" s="455"/>
      <c r="S17" s="455"/>
      <c r="T17" s="455"/>
      <c r="U17" s="455"/>
      <c r="V17" s="455"/>
      <c r="W17" s="129">
        <f t="shared" ref="W17:W23" si="0">IF(D17&gt;0,1,0)</f>
        <v>1</v>
      </c>
      <c r="X17" s="140"/>
      <c r="Y17" s="141"/>
      <c r="Z17" s="144"/>
      <c r="AA17" s="3"/>
      <c r="AB17" s="48"/>
      <c r="AC17" s="48"/>
      <c r="AD17" s="121" t="str">
        <f>IF(BN21="-","FIGYELEM! Amennyiben vállalták fakultatív bemutató előadás megtartását, töltse ki az időpontot!",IF(OR(BN22&lt;X15,BN22&gt;Y15),"FIGYELEM! A fakultatív bemutató előadást a hazaérkezést követő 15 nap valamelyikén kell megtartani!","-"))</f>
        <v>FIGYELEM! A fakultatív bemutató előadást a hazaérkezést követő 15 nap valamelyikén kell megtartani!</v>
      </c>
      <c r="AE17" s="48"/>
      <c r="AF17" s="48"/>
      <c r="AG17" s="48"/>
      <c r="AH17" s="48"/>
      <c r="AI17" s="48"/>
      <c r="AJ17" s="48"/>
      <c r="AK17" s="48"/>
      <c r="AL17" s="48"/>
      <c r="AM17" s="48"/>
      <c r="AN17" s="48"/>
      <c r="AO17" s="48"/>
      <c r="AP17" s="48"/>
      <c r="AQ17" s="48"/>
      <c r="AR17" s="48"/>
      <c r="AS17" s="48"/>
      <c r="AT17" s="140" t="s">
        <v>783</v>
      </c>
      <c r="AU17" s="140" t="s">
        <v>784</v>
      </c>
      <c r="AV17" s="140" t="s">
        <v>785</v>
      </c>
      <c r="AW17" s="140" t="s">
        <v>786</v>
      </c>
      <c r="AX17" s="140" t="s">
        <v>787</v>
      </c>
      <c r="AY17" s="140" t="s">
        <v>788</v>
      </c>
      <c r="AZ17" s="140" t="s">
        <v>100</v>
      </c>
      <c r="BA17" s="140" t="s">
        <v>101</v>
      </c>
      <c r="BB17" s="140" t="s">
        <v>779</v>
      </c>
      <c r="BC17" s="140" t="s">
        <v>780</v>
      </c>
      <c r="BD17" s="140" t="s">
        <v>781</v>
      </c>
      <c r="BE17" s="140" t="s">
        <v>782</v>
      </c>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201"/>
      <c r="DZ17" s="201"/>
    </row>
    <row r="18" spans="1:132" ht="27.95" customHeight="1" x14ac:dyDescent="0.2">
      <c r="A18" s="607">
        <v>3</v>
      </c>
      <c r="B18" s="608"/>
      <c r="C18" s="609"/>
      <c r="D18" s="314" t="s">
        <v>902</v>
      </c>
      <c r="E18" s="314" t="s">
        <v>904</v>
      </c>
      <c r="F18" s="314" t="s">
        <v>903</v>
      </c>
      <c r="G18" s="314">
        <v>1958</v>
      </c>
      <c r="H18" s="314">
        <v>1985</v>
      </c>
      <c r="I18" s="314" t="s">
        <v>779</v>
      </c>
      <c r="J18" s="310" t="s">
        <v>1001</v>
      </c>
      <c r="K18" s="215" t="s">
        <v>1005</v>
      </c>
      <c r="L18" s="314" t="s">
        <v>160</v>
      </c>
      <c r="M18" s="314" t="s">
        <v>160</v>
      </c>
      <c r="N18" s="446" t="s">
        <v>160</v>
      </c>
      <c r="O18" s="447"/>
      <c r="P18" s="314" t="s">
        <v>160</v>
      </c>
      <c r="Q18" s="314" t="s">
        <v>160</v>
      </c>
      <c r="R18" s="455"/>
      <c r="S18" s="455"/>
      <c r="T18" s="455"/>
      <c r="U18" s="455"/>
      <c r="V18" s="455"/>
      <c r="W18" s="129">
        <f t="shared" si="0"/>
        <v>1</v>
      </c>
      <c r="X18" s="140"/>
      <c r="Y18" s="141"/>
      <c r="Z18" s="144"/>
      <c r="AA18" s="3"/>
      <c r="AB18" s="48"/>
      <c r="AC18" s="48"/>
      <c r="AD18" s="48"/>
      <c r="AE18" s="48"/>
      <c r="AF18" s="48"/>
      <c r="AG18" s="48"/>
      <c r="AH18" s="48"/>
      <c r="AI18" s="48"/>
      <c r="AJ18" s="48"/>
      <c r="AK18" s="48"/>
      <c r="AL18" s="48"/>
      <c r="AM18" s="48"/>
      <c r="AN18" s="48"/>
      <c r="AO18" s="48"/>
      <c r="AP18" s="48"/>
      <c r="AQ18" s="48"/>
      <c r="AR18" s="48"/>
      <c r="AS18" s="48"/>
      <c r="AT18" s="140" t="s">
        <v>160</v>
      </c>
      <c r="AU18" s="140" t="s">
        <v>161</v>
      </c>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201"/>
      <c r="DZ18" s="201"/>
    </row>
    <row r="19" spans="1:132" ht="27.95" customHeight="1" x14ac:dyDescent="0.2">
      <c r="A19" s="607">
        <v>4</v>
      </c>
      <c r="B19" s="608"/>
      <c r="C19" s="609"/>
      <c r="D19" s="314" t="s">
        <v>911</v>
      </c>
      <c r="E19" s="314" t="s">
        <v>912</v>
      </c>
      <c r="F19" s="314" t="s">
        <v>915</v>
      </c>
      <c r="G19" s="314">
        <v>1962</v>
      </c>
      <c r="H19" s="314">
        <v>2010</v>
      </c>
      <c r="I19" s="314" t="s">
        <v>779</v>
      </c>
      <c r="J19" s="310" t="s">
        <v>1002</v>
      </c>
      <c r="K19" s="215" t="s">
        <v>1006</v>
      </c>
      <c r="L19" s="314" t="s">
        <v>160</v>
      </c>
      <c r="M19" s="314" t="s">
        <v>160</v>
      </c>
      <c r="N19" s="446" t="s">
        <v>160</v>
      </c>
      <c r="O19" s="447"/>
      <c r="P19" s="314" t="s">
        <v>160</v>
      </c>
      <c r="Q19" s="314" t="s">
        <v>160</v>
      </c>
      <c r="R19" s="455"/>
      <c r="S19" s="455"/>
      <c r="T19" s="455"/>
      <c r="U19" s="455"/>
      <c r="V19" s="455"/>
      <c r="W19" s="129">
        <f t="shared" si="0"/>
        <v>1</v>
      </c>
      <c r="X19" s="140"/>
      <c r="Y19" s="141"/>
      <c r="Z19" s="144"/>
      <c r="AA19" s="3"/>
      <c r="AB19" s="48"/>
      <c r="AC19" s="48"/>
      <c r="AD19" s="48"/>
      <c r="AE19" s="48"/>
      <c r="AF19" s="48"/>
      <c r="AG19" s="48"/>
      <c r="AH19" s="48"/>
      <c r="AI19" s="48"/>
      <c r="AJ19" s="48"/>
      <c r="AK19" s="48"/>
      <c r="AL19" s="48"/>
      <c r="AM19" s="48"/>
      <c r="AN19" s="48"/>
      <c r="AO19" s="48"/>
      <c r="AP19" s="48"/>
      <c r="AQ19" s="48"/>
      <c r="AR19" s="48"/>
      <c r="AS19" s="48"/>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201"/>
      <c r="DZ19" s="201"/>
    </row>
    <row r="20" spans="1:132" ht="27.95" customHeight="1" x14ac:dyDescent="0.2">
      <c r="A20" s="607">
        <v>5</v>
      </c>
      <c r="B20" s="608"/>
      <c r="C20" s="609"/>
      <c r="D20" s="314" t="s">
        <v>913</v>
      </c>
      <c r="E20" s="314" t="s">
        <v>914</v>
      </c>
      <c r="F20" s="314" t="s">
        <v>894</v>
      </c>
      <c r="G20" s="314">
        <v>1974</v>
      </c>
      <c r="H20" s="314">
        <v>1997</v>
      </c>
      <c r="I20" s="314" t="s">
        <v>101</v>
      </c>
      <c r="J20" s="310" t="s">
        <v>1003</v>
      </c>
      <c r="K20" s="215"/>
      <c r="L20" s="314" t="s">
        <v>160</v>
      </c>
      <c r="M20" s="314" t="s">
        <v>160</v>
      </c>
      <c r="N20" s="446" t="s">
        <v>160</v>
      </c>
      <c r="O20" s="447"/>
      <c r="P20" s="314" t="s">
        <v>160</v>
      </c>
      <c r="Q20" s="314" t="s">
        <v>160</v>
      </c>
      <c r="R20" s="455"/>
      <c r="S20" s="455"/>
      <c r="T20" s="455"/>
      <c r="U20" s="455"/>
      <c r="V20" s="455"/>
      <c r="W20" s="129">
        <f t="shared" si="0"/>
        <v>1</v>
      </c>
      <c r="X20" s="140"/>
      <c r="Y20" s="141"/>
      <c r="Z20" s="144"/>
      <c r="AA20" s="3"/>
      <c r="AB20" s="48"/>
      <c r="AC20" s="48"/>
      <c r="AD20" s="48"/>
      <c r="AE20" s="48"/>
      <c r="AF20" s="48"/>
      <c r="AG20" s="48"/>
      <c r="AH20" s="48"/>
      <c r="AI20" s="48"/>
      <c r="AJ20" s="48"/>
      <c r="AK20" s="48"/>
      <c r="AL20" s="48"/>
      <c r="AM20" s="48"/>
      <c r="AN20" s="48"/>
      <c r="AO20" s="48"/>
      <c r="AP20" s="48"/>
      <c r="AQ20" s="48"/>
      <c r="AR20" s="48"/>
      <c r="AS20" s="48"/>
      <c r="AT20" s="455" t="s">
        <v>165</v>
      </c>
      <c r="AU20" s="455"/>
      <c r="AV20" s="455"/>
      <c r="AW20" s="455"/>
      <c r="AX20" s="455" t="s">
        <v>166</v>
      </c>
      <c r="AY20" s="455"/>
      <c r="AZ20" s="455"/>
      <c r="BA20" s="455"/>
      <c r="BB20" s="455" t="s">
        <v>163</v>
      </c>
      <c r="BC20" s="455"/>
      <c r="BD20" s="455"/>
      <c r="BE20" s="455"/>
      <c r="BF20" s="455" t="s">
        <v>164</v>
      </c>
      <c r="BG20" s="455"/>
      <c r="BH20" s="455"/>
      <c r="BI20" s="455"/>
      <c r="BJ20" s="455" t="s">
        <v>167</v>
      </c>
      <c r="BK20" s="455"/>
      <c r="BL20" s="455"/>
      <c r="BM20" s="455"/>
      <c r="BN20" s="455" t="s">
        <v>168</v>
      </c>
      <c r="BO20" s="455"/>
      <c r="BP20" s="455"/>
      <c r="BQ20" s="455"/>
      <c r="BR20" s="607" t="s">
        <v>175</v>
      </c>
      <c r="BS20" s="608"/>
      <c r="BT20" s="608"/>
      <c r="BU20" s="609"/>
      <c r="BV20" s="455" t="s">
        <v>159</v>
      </c>
      <c r="BW20" s="455"/>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140"/>
      <c r="EA20" s="140"/>
      <c r="EB20" s="140"/>
    </row>
    <row r="21" spans="1:132" ht="27.95" customHeight="1" x14ac:dyDescent="0.2">
      <c r="A21" s="607">
        <v>6</v>
      </c>
      <c r="B21" s="608"/>
      <c r="C21" s="609"/>
      <c r="D21" s="314"/>
      <c r="E21" s="314"/>
      <c r="F21" s="314"/>
      <c r="G21" s="314"/>
      <c r="H21" s="314"/>
      <c r="I21" s="314"/>
      <c r="J21" s="310"/>
      <c r="K21" s="215"/>
      <c r="L21" s="314"/>
      <c r="M21" s="314"/>
      <c r="N21" s="446"/>
      <c r="O21" s="447"/>
      <c r="P21" s="314"/>
      <c r="Q21" s="314"/>
      <c r="R21" s="455"/>
      <c r="S21" s="455"/>
      <c r="T21" s="455"/>
      <c r="U21" s="455"/>
      <c r="V21" s="455"/>
      <c r="W21" s="129">
        <f t="shared" si="0"/>
        <v>0</v>
      </c>
      <c r="X21" s="140"/>
      <c r="Y21" s="141"/>
      <c r="Z21" s="144"/>
      <c r="AA21" s="3"/>
      <c r="AB21" s="48"/>
      <c r="AC21" s="48"/>
      <c r="AD21" s="48"/>
      <c r="AE21" s="48"/>
      <c r="AF21" s="48"/>
      <c r="AG21" s="48"/>
      <c r="AH21" s="48"/>
      <c r="AI21" s="48"/>
      <c r="AJ21" s="48"/>
      <c r="AK21" s="48"/>
      <c r="AL21" s="48"/>
      <c r="AM21" s="48"/>
      <c r="AN21" s="48"/>
      <c r="AO21" s="48"/>
      <c r="AP21" s="48"/>
      <c r="AQ21" s="48"/>
      <c r="AR21" s="48"/>
      <c r="AS21" s="48"/>
      <c r="AT21" s="127" t="str">
        <f>IF(OR(AU21=0,AV21=0,AW21=0),"-",(CONCATENATE(AU21,AV22,AW21)))</f>
        <v>2015.04.01.</v>
      </c>
      <c r="AU21" s="83" t="str">
        <f>L13</f>
        <v>2015.</v>
      </c>
      <c r="AV21" s="83" t="str">
        <f>L14</f>
        <v>április</v>
      </c>
      <c r="AW21" s="83" t="str">
        <f>L15</f>
        <v>01.</v>
      </c>
      <c r="AX21" s="113" t="str">
        <f>IF(OR(AY21=0,AZ21=0,BA21=0),"-",CONCATENATE(AY21,AZ22,BA21))</f>
        <v>2015.04.15.</v>
      </c>
      <c r="AY21" s="83" t="str">
        <f>M13</f>
        <v>2015.</v>
      </c>
      <c r="AZ21" s="83" t="str">
        <f>M14</f>
        <v>április</v>
      </c>
      <c r="BA21" s="83" t="str">
        <f>M15</f>
        <v>15.</v>
      </c>
      <c r="BB21" s="113" t="str">
        <f>IF(OR(BC21=0,BD21=0,BE21=0),"-",CONCATENATE(BC21,BD22,BE21))</f>
        <v>2015.05.08.</v>
      </c>
      <c r="BC21" s="83" t="str">
        <f>N13</f>
        <v>2015.</v>
      </c>
      <c r="BD21" s="83" t="str">
        <f>N14</f>
        <v>május</v>
      </c>
      <c r="BE21" s="83" t="str">
        <f>N15</f>
        <v>08.</v>
      </c>
      <c r="BF21" s="115" t="str">
        <f>IF(OR(BG21=0,BH21=0,BI21=0),"-",CONCATENATE(BG21,BH22,BI21))</f>
        <v>2015.05.10.</v>
      </c>
      <c r="BG21" s="83" t="str">
        <f>O13</f>
        <v>2015.</v>
      </c>
      <c r="BH21" s="83" t="str">
        <f>O14</f>
        <v>május</v>
      </c>
      <c r="BI21" s="83" t="str">
        <f>O15</f>
        <v>10.</v>
      </c>
      <c r="BJ21" s="113" t="str">
        <f>IF(OR(BK21=0,BL21=0,BM21=0),"-",CONCATENATE(BK21,BL22,BM21))</f>
        <v>2015.05.20.</v>
      </c>
      <c r="BK21" s="83" t="str">
        <f>P13</f>
        <v>2015.</v>
      </c>
      <c r="BL21" s="83" t="str">
        <f>P14</f>
        <v>május</v>
      </c>
      <c r="BM21" s="83" t="str">
        <f>P15</f>
        <v>20.</v>
      </c>
      <c r="BN21" s="113" t="str">
        <f>IF(OR(BO21=0,BP21=0,BQ21=0),"-",CONCATENATE(BO21,BP22,BQ21))</f>
        <v>2015.05.29.</v>
      </c>
      <c r="BO21" s="83" t="str">
        <f>Q13</f>
        <v>2015.</v>
      </c>
      <c r="BP21" s="83" t="str">
        <f>Q14</f>
        <v>május</v>
      </c>
      <c r="BQ21" s="83" t="str">
        <f>Q15</f>
        <v>29.</v>
      </c>
      <c r="BR21" s="113" t="str">
        <f>IF(OR(BS21=0,BT21=0,BU21=0),"-",CONCATENATE(BS21,BT22,BU21))</f>
        <v>2015.06.4.</v>
      </c>
      <c r="BS21" s="83" t="str">
        <f>'5.'!D72</f>
        <v>2015.</v>
      </c>
      <c r="BT21" s="115" t="str">
        <f>'5.'!D73</f>
        <v>június</v>
      </c>
      <c r="BU21" s="83" t="str">
        <f>'5.'!D74</f>
        <v>4.</v>
      </c>
      <c r="BV21" s="113">
        <v>41883</v>
      </c>
      <c r="BW21" s="113">
        <v>42170</v>
      </c>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140"/>
      <c r="EA21" s="140"/>
      <c r="EB21" s="140"/>
    </row>
    <row r="22" spans="1:132" ht="27.95" customHeight="1" x14ac:dyDescent="0.2">
      <c r="A22" s="607">
        <v>7</v>
      </c>
      <c r="B22" s="608"/>
      <c r="C22" s="609"/>
      <c r="D22" s="314"/>
      <c r="E22" s="314"/>
      <c r="F22" s="314"/>
      <c r="G22" s="314"/>
      <c r="H22" s="314"/>
      <c r="I22" s="314"/>
      <c r="J22" s="310"/>
      <c r="K22" s="215"/>
      <c r="L22" s="314"/>
      <c r="M22" s="314"/>
      <c r="N22" s="446"/>
      <c r="O22" s="447"/>
      <c r="P22" s="314"/>
      <c r="Q22" s="314"/>
      <c r="R22" s="455"/>
      <c r="S22" s="455"/>
      <c r="T22" s="455"/>
      <c r="U22" s="455"/>
      <c r="V22" s="455"/>
      <c r="W22" s="129">
        <f t="shared" si="0"/>
        <v>0</v>
      </c>
      <c r="X22" s="140"/>
      <c r="Y22" s="141"/>
      <c r="Z22" s="144"/>
      <c r="AA22" s="3"/>
      <c r="AB22" s="48"/>
      <c r="AC22" s="48"/>
      <c r="AD22" s="48"/>
      <c r="AE22" s="48"/>
      <c r="AF22" s="48"/>
      <c r="AG22" s="48"/>
      <c r="AH22" s="48"/>
      <c r="AI22" s="48"/>
      <c r="AJ22" s="48"/>
      <c r="AK22" s="48"/>
      <c r="AL22" s="48"/>
      <c r="AM22" s="48"/>
      <c r="AN22" s="48"/>
      <c r="AO22" s="48"/>
      <c r="AP22" s="48"/>
      <c r="AQ22" s="48"/>
      <c r="AR22" s="48"/>
      <c r="AS22" s="48"/>
      <c r="AT22" s="113">
        <f>IF(AT21="-","-",DATEVALUE(AT21))</f>
        <v>42095</v>
      </c>
      <c r="AU22" s="223"/>
      <c r="AV22" s="125" t="str">
        <f>HLOOKUP(AV21,AT24:BC25,2,FALSE)</f>
        <v>04.</v>
      </c>
      <c r="AW22" s="126"/>
      <c r="AX22" s="113">
        <f>IF(AX21="-","-",DATEVALUE(AX21))</f>
        <v>42109</v>
      </c>
      <c r="AY22" s="223"/>
      <c r="AZ22" s="125" t="str">
        <f>HLOOKUP(AZ21,AT24:BC25,2,FALSE)</f>
        <v>04.</v>
      </c>
      <c r="BA22" s="223"/>
      <c r="BB22" s="113">
        <f>IF(BB21="-","-",DATEVALUE(BB21))</f>
        <v>42132</v>
      </c>
      <c r="BC22" s="223"/>
      <c r="BD22" s="125" t="str">
        <f>HLOOKUP(BD21,AT24:BC25,2,FALSE)</f>
        <v>05.</v>
      </c>
      <c r="BE22" s="223"/>
      <c r="BF22" s="113">
        <f>IF(BF21="-","-",DATEVALUE(BF21))</f>
        <v>42134</v>
      </c>
      <c r="BG22" s="223"/>
      <c r="BH22" s="125" t="str">
        <f>HLOOKUP(BH21,AT24:BC25,2,FALSE)</f>
        <v>05.</v>
      </c>
      <c r="BI22" s="223"/>
      <c r="BJ22" s="113">
        <f>IF(BJ21="-","-",DATEVALUE(BJ21))</f>
        <v>42144</v>
      </c>
      <c r="BK22" s="223"/>
      <c r="BL22" s="125" t="str">
        <f>HLOOKUP(BL21,AT24:BC25,2,FALSE)</f>
        <v>05.</v>
      </c>
      <c r="BM22" s="223"/>
      <c r="BN22" s="113">
        <f>IF(BN21="-","-",DATEVALUE(BN21))</f>
        <v>42153</v>
      </c>
      <c r="BO22" s="223"/>
      <c r="BP22" s="125" t="str">
        <f>HLOOKUP(BP21,AT24:BC25,2,FALSE)</f>
        <v>05.</v>
      </c>
      <c r="BQ22" s="223"/>
      <c r="BR22" s="113">
        <f>IF(BR21="-","-",DATEVALUE(BR21))</f>
        <v>42159</v>
      </c>
      <c r="BS22" s="223"/>
      <c r="BT22" s="115" t="str">
        <f>HLOOKUP(BT21,AT24:BC25,2,FALSE)</f>
        <v>06.</v>
      </c>
      <c r="BU22" s="223"/>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140"/>
      <c r="EA22" s="140"/>
      <c r="EB22" s="140"/>
    </row>
    <row r="23" spans="1:132" ht="27.95" customHeight="1" x14ac:dyDescent="0.2">
      <c r="A23" s="607">
        <v>8</v>
      </c>
      <c r="B23" s="608"/>
      <c r="C23" s="609"/>
      <c r="D23" s="314"/>
      <c r="E23" s="314"/>
      <c r="F23" s="314"/>
      <c r="G23" s="314"/>
      <c r="H23" s="314"/>
      <c r="I23" s="314"/>
      <c r="J23" s="310"/>
      <c r="K23" s="215"/>
      <c r="L23" s="314"/>
      <c r="M23" s="314"/>
      <c r="N23" s="446"/>
      <c r="O23" s="447"/>
      <c r="P23" s="314"/>
      <c r="Q23" s="314"/>
      <c r="R23" s="455"/>
      <c r="S23" s="455"/>
      <c r="T23" s="455"/>
      <c r="U23" s="455"/>
      <c r="V23" s="455"/>
      <c r="W23" s="129">
        <f t="shared" si="0"/>
        <v>0</v>
      </c>
      <c r="X23" s="140"/>
      <c r="Y23" s="141"/>
      <c r="Z23" s="144"/>
      <c r="AA23" s="3"/>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140"/>
      <c r="DW23" s="140"/>
      <c r="DX23" s="140"/>
    </row>
    <row r="24" spans="1:132" ht="27.95" customHeight="1" x14ac:dyDescent="0.2">
      <c r="A24" s="617" t="s">
        <v>240</v>
      </c>
      <c r="B24" s="617"/>
      <c r="C24" s="617"/>
      <c r="D24" s="617"/>
      <c r="E24" s="617"/>
      <c r="F24" s="617"/>
      <c r="G24" s="617"/>
      <c r="H24" s="617"/>
      <c r="I24" s="617"/>
      <c r="J24" s="617"/>
      <c r="K24" s="617"/>
      <c r="L24" s="312">
        <f>SUMIF(L16:L23,AT18,W16:W23)</f>
        <v>5</v>
      </c>
      <c r="M24" s="312">
        <f>SUMIF(M16:M23,AT18,W16:W23)</f>
        <v>5</v>
      </c>
      <c r="N24" s="438">
        <f>SUMIF(N16:N23,AT18,W16:W23)</f>
        <v>5</v>
      </c>
      <c r="O24" s="439"/>
      <c r="P24" s="312">
        <f>SUMIF(P16:P23,AT18,W16:W23)</f>
        <v>5</v>
      </c>
      <c r="Q24" s="312">
        <f>SUMIF(Q16:Q23,AT18,W16:W23)</f>
        <v>5</v>
      </c>
      <c r="R24" s="437">
        <f>SUM(W16:W23)</f>
        <v>5</v>
      </c>
      <c r="S24" s="437"/>
      <c r="T24" s="437"/>
      <c r="U24" s="437"/>
      <c r="V24" s="437"/>
      <c r="W24" s="129"/>
      <c r="X24" s="140"/>
      <c r="Y24" s="141"/>
      <c r="Z24" s="144"/>
      <c r="AA24" s="3"/>
      <c r="AB24" s="48"/>
      <c r="AC24" s="48"/>
      <c r="AD24" s="48"/>
      <c r="AE24" s="48"/>
      <c r="AF24" s="48"/>
      <c r="AG24" s="48"/>
      <c r="AH24" s="48"/>
      <c r="AI24" s="48"/>
      <c r="AJ24" s="48"/>
      <c r="AK24" s="48"/>
      <c r="AL24" s="48"/>
      <c r="AM24" s="48"/>
      <c r="AN24" s="48"/>
      <c r="AO24" s="48"/>
      <c r="AP24" s="48"/>
      <c r="AQ24" s="48"/>
      <c r="AR24" s="48"/>
      <c r="AS24" s="48"/>
      <c r="AT24" s="64" t="s">
        <v>779</v>
      </c>
      <c r="AU24" s="64" t="s">
        <v>780</v>
      </c>
      <c r="AV24" s="64" t="s">
        <v>781</v>
      </c>
      <c r="AW24" s="64" t="s">
        <v>782</v>
      </c>
      <c r="AX24" s="64" t="s">
        <v>783</v>
      </c>
      <c r="AY24" s="64" t="s">
        <v>784</v>
      </c>
      <c r="AZ24" s="64" t="s">
        <v>785</v>
      </c>
      <c r="BA24" s="64" t="s">
        <v>786</v>
      </c>
      <c r="BB24" s="64" t="s">
        <v>787</v>
      </c>
      <c r="BC24" s="64" t="s">
        <v>788</v>
      </c>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140"/>
      <c r="DW24" s="140"/>
      <c r="DX24" s="140"/>
    </row>
    <row r="25" spans="1:132" ht="42" customHeight="1" x14ac:dyDescent="0.2">
      <c r="A25" s="588" t="s">
        <v>890</v>
      </c>
      <c r="B25" s="588"/>
      <c r="C25" s="588"/>
      <c r="D25" s="589"/>
      <c r="E25" s="589"/>
      <c r="F25" s="589"/>
      <c r="G25" s="589"/>
      <c r="H25" s="589"/>
      <c r="I25" s="589"/>
      <c r="J25" s="589"/>
      <c r="K25" s="589"/>
      <c r="L25" s="589"/>
      <c r="M25" s="589"/>
      <c r="N25" s="589"/>
      <c r="O25" s="589"/>
      <c r="P25" s="589"/>
      <c r="Q25" s="589"/>
      <c r="R25" s="589"/>
      <c r="S25" s="589"/>
      <c r="T25" s="589"/>
      <c r="U25" s="589"/>
      <c r="V25" s="589"/>
      <c r="W25" s="131"/>
      <c r="X25" s="218"/>
      <c r="Y25" s="96"/>
      <c r="Z25" s="97"/>
      <c r="AA25" s="98"/>
      <c r="AB25" s="99"/>
      <c r="AC25" s="99"/>
      <c r="AD25" s="99"/>
      <c r="AE25" s="99"/>
      <c r="AF25" s="99"/>
      <c r="AG25" s="99"/>
      <c r="AH25" s="99"/>
      <c r="AI25" s="99"/>
      <c r="AJ25" s="99"/>
      <c r="AK25" s="99"/>
      <c r="AL25" s="99"/>
      <c r="AM25" s="99"/>
      <c r="AN25" s="99"/>
      <c r="AO25" s="99"/>
      <c r="AP25" s="99"/>
      <c r="AQ25" s="99"/>
      <c r="AR25" s="99"/>
      <c r="AS25" s="99"/>
      <c r="AT25" s="64" t="s">
        <v>152</v>
      </c>
      <c r="AU25" s="64" t="s">
        <v>757</v>
      </c>
      <c r="AV25" s="64" t="s">
        <v>758</v>
      </c>
      <c r="AW25" s="64" t="s">
        <v>759</v>
      </c>
      <c r="AX25" s="64" t="s">
        <v>153</v>
      </c>
      <c r="AY25" s="64" t="s">
        <v>154</v>
      </c>
      <c r="AZ25" s="64" t="s">
        <v>155</v>
      </c>
      <c r="BA25" s="64" t="s">
        <v>156</v>
      </c>
      <c r="BB25" s="64" t="s">
        <v>157</v>
      </c>
      <c r="BC25" s="64" t="s">
        <v>158</v>
      </c>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52"/>
      <c r="DW25" s="52"/>
      <c r="DX25" s="52"/>
    </row>
    <row r="26" spans="1:132" ht="27.95" customHeight="1" x14ac:dyDescent="0.2">
      <c r="A26" s="612" t="s">
        <v>102</v>
      </c>
      <c r="B26" s="613"/>
      <c r="C26" s="613"/>
      <c r="D26" s="613"/>
      <c r="E26" s="613"/>
      <c r="F26" s="613"/>
      <c r="G26" s="613"/>
      <c r="H26" s="613"/>
      <c r="I26" s="613"/>
      <c r="J26" s="613"/>
      <c r="K26" s="613"/>
      <c r="L26" s="613"/>
      <c r="M26" s="613"/>
      <c r="N26" s="613"/>
      <c r="O26" s="613"/>
      <c r="P26" s="613"/>
      <c r="Q26" s="613"/>
      <c r="R26" s="613"/>
      <c r="S26" s="613"/>
      <c r="T26" s="613"/>
      <c r="U26" s="613"/>
      <c r="V26" s="614"/>
      <c r="W26" s="129"/>
      <c r="X26" s="95"/>
      <c r="Y26" s="100"/>
      <c r="Z26" s="101"/>
      <c r="AA26" s="102"/>
      <c r="AB26" s="94"/>
      <c r="AC26" s="94"/>
      <c r="AD26" s="94"/>
      <c r="AE26" s="94"/>
      <c r="AF26" s="94"/>
      <c r="AG26" s="94"/>
      <c r="AH26" s="94"/>
      <c r="AI26" s="94"/>
      <c r="AJ26" s="94"/>
      <c r="AK26" s="94"/>
      <c r="AL26" s="94"/>
      <c r="AM26" s="94"/>
      <c r="AN26" s="94"/>
      <c r="AO26" s="94"/>
      <c r="AP26" s="94"/>
      <c r="AQ26" s="94"/>
      <c r="AR26" s="94"/>
      <c r="AS26" s="9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40"/>
      <c r="BZ26" s="140"/>
      <c r="CA26" s="140"/>
      <c r="CB26" s="140"/>
      <c r="CC26" s="140"/>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5"/>
      <c r="DW26" s="95"/>
      <c r="DX26" s="95"/>
    </row>
    <row r="27" spans="1:132" ht="39.950000000000003" customHeight="1" x14ac:dyDescent="0.2">
      <c r="A27" s="591"/>
      <c r="B27" s="599"/>
      <c r="C27" s="601"/>
      <c r="D27" s="591" t="s">
        <v>840</v>
      </c>
      <c r="E27" s="591"/>
      <c r="F27" s="591" t="s">
        <v>103</v>
      </c>
      <c r="G27" s="437" t="s">
        <v>1</v>
      </c>
      <c r="H27" s="599"/>
      <c r="I27" s="599"/>
      <c r="J27" s="591" t="s">
        <v>231</v>
      </c>
      <c r="K27" s="591" t="s">
        <v>98</v>
      </c>
      <c r="L27" s="437" t="s">
        <v>105</v>
      </c>
      <c r="M27" s="437" t="s">
        <v>232</v>
      </c>
      <c r="N27" s="591" t="s">
        <v>104</v>
      </c>
      <c r="O27" s="599"/>
      <c r="P27" s="437" t="s">
        <v>233</v>
      </c>
      <c r="Q27" s="437" t="s">
        <v>106</v>
      </c>
      <c r="R27" s="591" t="s">
        <v>99</v>
      </c>
      <c r="S27" s="599"/>
      <c r="T27" s="599"/>
      <c r="U27" s="599"/>
      <c r="V27" s="601"/>
      <c r="W27" s="129"/>
      <c r="X27" s="140"/>
      <c r="Y27" s="141"/>
      <c r="Z27" s="144"/>
      <c r="AA27" s="3"/>
      <c r="AB27" s="48"/>
      <c r="AC27" s="48"/>
      <c r="AD27" s="48"/>
      <c r="AE27" s="48"/>
      <c r="AF27" s="48"/>
      <c r="AG27" s="48"/>
      <c r="AH27" s="48"/>
      <c r="AI27" s="48"/>
      <c r="AJ27" s="48"/>
      <c r="AK27" s="48"/>
      <c r="AL27" s="48"/>
      <c r="AM27" s="48"/>
      <c r="AN27" s="48"/>
      <c r="AO27" s="48"/>
      <c r="AP27" s="48"/>
      <c r="AQ27" s="48"/>
      <c r="AR27" s="48"/>
      <c r="AS27" s="4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140"/>
      <c r="BZ27" s="140"/>
      <c r="CA27" s="140"/>
      <c r="CB27" s="140"/>
      <c r="CC27" s="140"/>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140"/>
      <c r="DW27" s="140"/>
      <c r="DX27" s="140"/>
    </row>
    <row r="28" spans="1:132" ht="14.1" customHeight="1" x14ac:dyDescent="0.2">
      <c r="A28" s="592"/>
      <c r="B28" s="600"/>
      <c r="C28" s="604"/>
      <c r="D28" s="592"/>
      <c r="E28" s="592"/>
      <c r="F28" s="592"/>
      <c r="G28" s="437"/>
      <c r="H28" s="600"/>
      <c r="I28" s="600"/>
      <c r="J28" s="592"/>
      <c r="K28" s="592"/>
      <c r="L28" s="437"/>
      <c r="M28" s="437"/>
      <c r="N28" s="592"/>
      <c r="O28" s="600"/>
      <c r="P28" s="437"/>
      <c r="Q28" s="437"/>
      <c r="R28" s="592"/>
      <c r="S28" s="600"/>
      <c r="T28" s="600"/>
      <c r="U28" s="600"/>
      <c r="V28" s="604"/>
      <c r="W28" s="129"/>
      <c r="X28" s="140"/>
      <c r="Y28" s="141"/>
      <c r="Z28" s="144"/>
      <c r="AA28" s="3"/>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140"/>
      <c r="DW28" s="140"/>
      <c r="DX28" s="140"/>
    </row>
    <row r="29" spans="1:132" ht="14.1" customHeight="1" x14ac:dyDescent="0.2">
      <c r="A29" s="327"/>
      <c r="B29" s="329"/>
      <c r="C29" s="331"/>
      <c r="D29" s="327"/>
      <c r="E29" s="327"/>
      <c r="F29" s="327"/>
      <c r="G29" s="327"/>
      <c r="H29" s="327"/>
      <c r="I29" s="329"/>
      <c r="J29" s="327"/>
      <c r="K29" s="327"/>
      <c r="L29" s="211" t="str">
        <f t="shared" ref="L29:Q31" si="1">L13</f>
        <v>2015.</v>
      </c>
      <c r="M29" s="211" t="str">
        <f t="shared" si="1"/>
        <v>2015.</v>
      </c>
      <c r="N29" s="211" t="str">
        <f t="shared" si="1"/>
        <v>2015.</v>
      </c>
      <c r="O29" s="211" t="str">
        <f t="shared" si="1"/>
        <v>2015.</v>
      </c>
      <c r="P29" s="211" t="str">
        <f t="shared" si="1"/>
        <v>2015.</v>
      </c>
      <c r="Q29" s="211" t="str">
        <f t="shared" si="1"/>
        <v>2015.</v>
      </c>
      <c r="R29" s="327"/>
      <c r="S29" s="329"/>
      <c r="T29" s="329"/>
      <c r="U29" s="329"/>
      <c r="V29" s="331"/>
      <c r="W29" s="129"/>
      <c r="X29" s="140"/>
      <c r="Y29" s="141"/>
      <c r="Z29" s="144"/>
      <c r="AA29" s="3"/>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140"/>
      <c r="DW29" s="140"/>
      <c r="DX29" s="140"/>
    </row>
    <row r="30" spans="1:132" ht="14.1" customHeight="1" x14ac:dyDescent="0.2">
      <c r="A30" s="332"/>
      <c r="B30" s="319"/>
      <c r="C30" s="333"/>
      <c r="D30" s="332"/>
      <c r="E30" s="332"/>
      <c r="F30" s="332"/>
      <c r="G30" s="332"/>
      <c r="H30" s="332"/>
      <c r="I30" s="319"/>
      <c r="J30" s="332"/>
      <c r="K30" s="332"/>
      <c r="L30" s="211" t="str">
        <f t="shared" si="1"/>
        <v>április</v>
      </c>
      <c r="M30" s="211" t="str">
        <f t="shared" si="1"/>
        <v>április</v>
      </c>
      <c r="N30" s="211" t="str">
        <f t="shared" si="1"/>
        <v>május</v>
      </c>
      <c r="O30" s="211" t="str">
        <f t="shared" si="1"/>
        <v>május</v>
      </c>
      <c r="P30" s="211" t="str">
        <f t="shared" si="1"/>
        <v>május</v>
      </c>
      <c r="Q30" s="211" t="str">
        <f t="shared" si="1"/>
        <v>május</v>
      </c>
      <c r="R30" s="332"/>
      <c r="S30" s="319"/>
      <c r="T30" s="319"/>
      <c r="U30" s="319"/>
      <c r="V30" s="333"/>
      <c r="W30" s="129"/>
      <c r="X30" s="140"/>
      <c r="Y30" s="141"/>
      <c r="Z30" s="144"/>
      <c r="AA30" s="3"/>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140"/>
      <c r="DW30" s="140"/>
      <c r="DX30" s="140"/>
    </row>
    <row r="31" spans="1:132" ht="14.1" customHeight="1" x14ac:dyDescent="0.2">
      <c r="A31" s="328"/>
      <c r="B31" s="330"/>
      <c r="C31" s="334"/>
      <c r="D31" s="328"/>
      <c r="E31" s="328"/>
      <c r="F31" s="328"/>
      <c r="G31" s="328"/>
      <c r="H31" s="328"/>
      <c r="I31" s="330"/>
      <c r="J31" s="328"/>
      <c r="K31" s="328"/>
      <c r="L31" s="211" t="str">
        <f t="shared" si="1"/>
        <v>01.</v>
      </c>
      <c r="M31" s="211" t="str">
        <f t="shared" si="1"/>
        <v>15.</v>
      </c>
      <c r="N31" s="211" t="str">
        <f t="shared" si="1"/>
        <v>08.</v>
      </c>
      <c r="O31" s="211" t="str">
        <f t="shared" si="1"/>
        <v>10.</v>
      </c>
      <c r="P31" s="211" t="str">
        <f t="shared" si="1"/>
        <v>20.</v>
      </c>
      <c r="Q31" s="211" t="str">
        <f t="shared" si="1"/>
        <v>29.</v>
      </c>
      <c r="R31" s="328"/>
      <c r="S31" s="330"/>
      <c r="T31" s="330"/>
      <c r="U31" s="330"/>
      <c r="V31" s="334"/>
      <c r="W31" s="129"/>
      <c r="X31" s="140"/>
      <c r="Y31" s="141"/>
      <c r="Z31" s="144"/>
      <c r="AA31" s="3"/>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140"/>
      <c r="DW31" s="140"/>
      <c r="DX31" s="140"/>
    </row>
    <row r="32" spans="1:132" ht="27.95" customHeight="1" x14ac:dyDescent="0.2">
      <c r="A32" s="607">
        <v>1</v>
      </c>
      <c r="B32" s="608"/>
      <c r="C32" s="609"/>
      <c r="D32" s="314" t="s">
        <v>916</v>
      </c>
      <c r="E32" s="352"/>
      <c r="F32" s="314" t="s">
        <v>894</v>
      </c>
      <c r="G32" s="314">
        <v>2001</v>
      </c>
      <c r="H32" s="610"/>
      <c r="I32" s="611"/>
      <c r="J32" s="310" t="s">
        <v>958</v>
      </c>
      <c r="K32" s="314"/>
      <c r="L32" s="314" t="s">
        <v>160</v>
      </c>
      <c r="M32" s="314" t="s">
        <v>160</v>
      </c>
      <c r="N32" s="446" t="s">
        <v>160</v>
      </c>
      <c r="O32" s="447"/>
      <c r="P32" s="314" t="s">
        <v>160</v>
      </c>
      <c r="Q32" s="314" t="s">
        <v>160</v>
      </c>
      <c r="R32" s="607"/>
      <c r="S32" s="608"/>
      <c r="T32" s="608"/>
      <c r="U32" s="608"/>
      <c r="V32" s="609"/>
      <c r="W32" s="129">
        <f t="shared" ref="W32:W95" si="2">IF(D32&gt;0,1,0)</f>
        <v>1</v>
      </c>
      <c r="X32" s="140"/>
      <c r="Y32" s="141"/>
      <c r="Z32" s="144"/>
      <c r="AA32" s="3"/>
      <c r="AB32" s="48"/>
      <c r="AC32" s="48"/>
      <c r="AD32" s="48"/>
      <c r="AE32" s="48"/>
      <c r="AF32" s="48"/>
      <c r="AG32" s="48"/>
      <c r="AH32" s="48"/>
      <c r="AI32" s="48"/>
      <c r="AJ32" s="48"/>
      <c r="AK32" s="48"/>
      <c r="AL32" s="48"/>
      <c r="AM32" s="48"/>
      <c r="AN32" s="48"/>
      <c r="AO32" s="48"/>
      <c r="AP32" s="48"/>
      <c r="AQ32" s="48"/>
      <c r="AR32" s="48"/>
      <c r="AS32" s="48"/>
      <c r="AT32" s="48">
        <v>1995</v>
      </c>
      <c r="AU32" s="48">
        <v>1996</v>
      </c>
      <c r="AV32" s="48">
        <v>1997</v>
      </c>
      <c r="AW32" s="48">
        <v>1998</v>
      </c>
      <c r="AX32" s="48">
        <v>1999</v>
      </c>
      <c r="AY32" s="48">
        <v>2000</v>
      </c>
      <c r="AZ32" s="48">
        <v>2001</v>
      </c>
      <c r="BA32" s="48">
        <v>2002</v>
      </c>
      <c r="BB32" s="48">
        <v>2003</v>
      </c>
      <c r="BC32" s="48">
        <v>2004</v>
      </c>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140"/>
      <c r="DW32" s="140"/>
      <c r="DX32" s="140"/>
    </row>
    <row r="33" spans="1:128" ht="27.95" customHeight="1" x14ac:dyDescent="0.2">
      <c r="A33" s="607">
        <v>2</v>
      </c>
      <c r="B33" s="608"/>
      <c r="C33" s="609"/>
      <c r="D33" s="314" t="s">
        <v>917</v>
      </c>
      <c r="E33" s="352"/>
      <c r="F33" s="314" t="s">
        <v>894</v>
      </c>
      <c r="G33" s="314">
        <v>2001</v>
      </c>
      <c r="H33" s="610"/>
      <c r="I33" s="611"/>
      <c r="J33" s="310" t="s">
        <v>959</v>
      </c>
      <c r="K33" s="314"/>
      <c r="L33" s="314" t="s">
        <v>160</v>
      </c>
      <c r="M33" s="314" t="s">
        <v>160</v>
      </c>
      <c r="N33" s="446" t="s">
        <v>160</v>
      </c>
      <c r="O33" s="447"/>
      <c r="P33" s="314" t="s">
        <v>160</v>
      </c>
      <c r="Q33" s="314" t="s">
        <v>160</v>
      </c>
      <c r="R33" s="607"/>
      <c r="S33" s="608"/>
      <c r="T33" s="608"/>
      <c r="U33" s="608"/>
      <c r="V33" s="609"/>
      <c r="W33" s="129">
        <f t="shared" si="2"/>
        <v>1</v>
      </c>
      <c r="X33" s="140"/>
      <c r="Y33" s="141"/>
      <c r="Z33" s="144"/>
      <c r="AA33" s="3"/>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140"/>
      <c r="DW33" s="140"/>
      <c r="DX33" s="140"/>
    </row>
    <row r="34" spans="1:128" ht="27.95" customHeight="1" x14ac:dyDescent="0.2">
      <c r="A34" s="607">
        <v>3</v>
      </c>
      <c r="B34" s="608"/>
      <c r="C34" s="609"/>
      <c r="D34" s="314" t="s">
        <v>918</v>
      </c>
      <c r="E34" s="352"/>
      <c r="F34" s="314" t="s">
        <v>894</v>
      </c>
      <c r="G34" s="314">
        <v>2001</v>
      </c>
      <c r="H34" s="610"/>
      <c r="I34" s="611"/>
      <c r="J34" s="310" t="s">
        <v>960</v>
      </c>
      <c r="K34" s="314"/>
      <c r="L34" s="314" t="s">
        <v>160</v>
      </c>
      <c r="M34" s="314" t="s">
        <v>160</v>
      </c>
      <c r="N34" s="446" t="s">
        <v>160</v>
      </c>
      <c r="O34" s="447"/>
      <c r="P34" s="314" t="s">
        <v>160</v>
      </c>
      <c r="Q34" s="314" t="s">
        <v>160</v>
      </c>
      <c r="R34" s="607"/>
      <c r="S34" s="608"/>
      <c r="T34" s="608"/>
      <c r="U34" s="608"/>
      <c r="V34" s="609"/>
      <c r="W34" s="129">
        <f t="shared" si="2"/>
        <v>1</v>
      </c>
      <c r="X34" s="140"/>
      <c r="Y34" s="141"/>
      <c r="Z34" s="144"/>
      <c r="AA34" s="3"/>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140"/>
      <c r="DW34" s="140"/>
      <c r="DX34" s="140"/>
    </row>
    <row r="35" spans="1:128" ht="27.95" customHeight="1" x14ac:dyDescent="0.2">
      <c r="A35" s="607">
        <v>4</v>
      </c>
      <c r="B35" s="608"/>
      <c r="C35" s="609"/>
      <c r="D35" s="314" t="s">
        <v>919</v>
      </c>
      <c r="E35" s="352"/>
      <c r="F35" s="314" t="s">
        <v>894</v>
      </c>
      <c r="G35" s="314">
        <v>2001</v>
      </c>
      <c r="H35" s="610"/>
      <c r="I35" s="611"/>
      <c r="J35" s="310" t="s">
        <v>961</v>
      </c>
      <c r="K35" s="314"/>
      <c r="L35" s="314" t="s">
        <v>160</v>
      </c>
      <c r="M35" s="314" t="s">
        <v>160</v>
      </c>
      <c r="N35" s="446" t="s">
        <v>160</v>
      </c>
      <c r="O35" s="447"/>
      <c r="P35" s="314" t="s">
        <v>160</v>
      </c>
      <c r="Q35" s="314" t="s">
        <v>160</v>
      </c>
      <c r="R35" s="607"/>
      <c r="S35" s="608"/>
      <c r="T35" s="608"/>
      <c r="U35" s="608"/>
      <c r="V35" s="609"/>
      <c r="W35" s="129">
        <f t="shared" si="2"/>
        <v>1</v>
      </c>
      <c r="X35" s="140"/>
      <c r="Y35" s="141"/>
      <c r="Z35" s="144"/>
      <c r="AA35" s="3"/>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140"/>
      <c r="DW35" s="140"/>
      <c r="DX35" s="140"/>
    </row>
    <row r="36" spans="1:128" ht="27.95" customHeight="1" x14ac:dyDescent="0.2">
      <c r="A36" s="607">
        <v>5</v>
      </c>
      <c r="B36" s="608"/>
      <c r="C36" s="609"/>
      <c r="D36" s="314" t="s">
        <v>928</v>
      </c>
      <c r="E36" s="352"/>
      <c r="F36" s="314" t="s">
        <v>894</v>
      </c>
      <c r="G36" s="314">
        <v>2001</v>
      </c>
      <c r="H36" s="610"/>
      <c r="I36" s="611"/>
      <c r="J36" s="310" t="s">
        <v>962</v>
      </c>
      <c r="K36" s="314"/>
      <c r="L36" s="314" t="s">
        <v>160</v>
      </c>
      <c r="M36" s="314" t="s">
        <v>160</v>
      </c>
      <c r="N36" s="446" t="s">
        <v>160</v>
      </c>
      <c r="O36" s="447"/>
      <c r="P36" s="314" t="s">
        <v>160</v>
      </c>
      <c r="Q36" s="314" t="s">
        <v>160</v>
      </c>
      <c r="R36" s="607"/>
      <c r="S36" s="608"/>
      <c r="T36" s="608"/>
      <c r="U36" s="608"/>
      <c r="V36" s="609"/>
      <c r="W36" s="129">
        <f t="shared" si="2"/>
        <v>1</v>
      </c>
      <c r="X36" s="140"/>
      <c r="Y36" s="141"/>
      <c r="Z36" s="144"/>
      <c r="AA36" s="3"/>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140"/>
      <c r="DW36" s="140"/>
      <c r="DX36" s="140"/>
    </row>
    <row r="37" spans="1:128" ht="27.95" customHeight="1" x14ac:dyDescent="0.2">
      <c r="A37" s="607">
        <v>6</v>
      </c>
      <c r="B37" s="608"/>
      <c r="C37" s="609"/>
      <c r="D37" s="314" t="s">
        <v>920</v>
      </c>
      <c r="E37" s="352"/>
      <c r="F37" s="314" t="s">
        <v>894</v>
      </c>
      <c r="G37" s="314">
        <v>2002</v>
      </c>
      <c r="H37" s="610"/>
      <c r="I37" s="611"/>
      <c r="J37" s="310" t="s">
        <v>963</v>
      </c>
      <c r="K37" s="314"/>
      <c r="L37" s="314" t="s">
        <v>160</v>
      </c>
      <c r="M37" s="314" t="s">
        <v>160</v>
      </c>
      <c r="N37" s="446" t="s">
        <v>160</v>
      </c>
      <c r="O37" s="447"/>
      <c r="P37" s="314" t="s">
        <v>160</v>
      </c>
      <c r="Q37" s="314" t="s">
        <v>160</v>
      </c>
      <c r="R37" s="607"/>
      <c r="S37" s="608"/>
      <c r="T37" s="608"/>
      <c r="U37" s="608"/>
      <c r="V37" s="609"/>
      <c r="W37" s="129">
        <f t="shared" si="2"/>
        <v>1</v>
      </c>
      <c r="X37" s="140"/>
      <c r="Y37" s="141"/>
      <c r="Z37" s="144"/>
      <c r="AA37" s="3"/>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140"/>
      <c r="DW37" s="140"/>
      <c r="DX37" s="140"/>
    </row>
    <row r="38" spans="1:128" ht="27.95" customHeight="1" x14ac:dyDescent="0.2">
      <c r="A38" s="607">
        <v>7</v>
      </c>
      <c r="B38" s="608"/>
      <c r="C38" s="609"/>
      <c r="D38" s="314" t="s">
        <v>921</v>
      </c>
      <c r="E38" s="352"/>
      <c r="F38" s="314" t="s">
        <v>894</v>
      </c>
      <c r="G38" s="314">
        <v>2002</v>
      </c>
      <c r="H38" s="610"/>
      <c r="I38" s="611"/>
      <c r="J38" s="310" t="s">
        <v>964</v>
      </c>
      <c r="K38" s="314"/>
      <c r="L38" s="314" t="s">
        <v>160</v>
      </c>
      <c r="M38" s="314" t="s">
        <v>160</v>
      </c>
      <c r="N38" s="446" t="s">
        <v>160</v>
      </c>
      <c r="O38" s="447"/>
      <c r="P38" s="314" t="s">
        <v>160</v>
      </c>
      <c r="Q38" s="314" t="s">
        <v>160</v>
      </c>
      <c r="R38" s="607"/>
      <c r="S38" s="608"/>
      <c r="T38" s="608"/>
      <c r="U38" s="608"/>
      <c r="V38" s="609"/>
      <c r="W38" s="129">
        <f t="shared" si="2"/>
        <v>1</v>
      </c>
      <c r="X38" s="140"/>
      <c r="Y38" s="141"/>
      <c r="Z38" s="144"/>
      <c r="AA38" s="3"/>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140"/>
      <c r="DW38" s="140"/>
      <c r="DX38" s="140"/>
    </row>
    <row r="39" spans="1:128" ht="27.95" customHeight="1" x14ac:dyDescent="0.2">
      <c r="A39" s="607">
        <v>8</v>
      </c>
      <c r="B39" s="608"/>
      <c r="C39" s="609"/>
      <c r="D39" s="314" t="s">
        <v>922</v>
      </c>
      <c r="E39" s="352"/>
      <c r="F39" s="314" t="s">
        <v>894</v>
      </c>
      <c r="G39" s="314">
        <v>2002</v>
      </c>
      <c r="H39" s="610"/>
      <c r="I39" s="611"/>
      <c r="J39" s="310" t="s">
        <v>965</v>
      </c>
      <c r="K39" s="314"/>
      <c r="L39" s="314" t="s">
        <v>160</v>
      </c>
      <c r="M39" s="314" t="s">
        <v>160</v>
      </c>
      <c r="N39" s="446" t="s">
        <v>160</v>
      </c>
      <c r="O39" s="447"/>
      <c r="P39" s="314" t="s">
        <v>160</v>
      </c>
      <c r="Q39" s="314" t="s">
        <v>160</v>
      </c>
      <c r="R39" s="607"/>
      <c r="S39" s="608"/>
      <c r="T39" s="608"/>
      <c r="U39" s="608"/>
      <c r="V39" s="609"/>
      <c r="W39" s="129">
        <f t="shared" si="2"/>
        <v>1</v>
      </c>
      <c r="X39" s="140"/>
      <c r="Y39" s="141"/>
      <c r="Z39" s="144"/>
      <c r="AA39" s="3"/>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140"/>
      <c r="DW39" s="140"/>
      <c r="DX39" s="140"/>
    </row>
    <row r="40" spans="1:128" ht="27.95" customHeight="1" x14ac:dyDescent="0.2">
      <c r="A40" s="607">
        <v>9</v>
      </c>
      <c r="B40" s="608"/>
      <c r="C40" s="609"/>
      <c r="D40" s="314" t="s">
        <v>923</v>
      </c>
      <c r="E40" s="352"/>
      <c r="F40" s="314" t="s">
        <v>894</v>
      </c>
      <c r="G40" s="314">
        <v>2002</v>
      </c>
      <c r="H40" s="610"/>
      <c r="I40" s="611"/>
      <c r="J40" s="310" t="s">
        <v>966</v>
      </c>
      <c r="K40" s="314"/>
      <c r="L40" s="314" t="s">
        <v>160</v>
      </c>
      <c r="M40" s="314" t="s">
        <v>160</v>
      </c>
      <c r="N40" s="446" t="s">
        <v>160</v>
      </c>
      <c r="O40" s="447"/>
      <c r="P40" s="314" t="s">
        <v>160</v>
      </c>
      <c r="Q40" s="314" t="s">
        <v>160</v>
      </c>
      <c r="R40" s="607"/>
      <c r="S40" s="608"/>
      <c r="T40" s="608"/>
      <c r="U40" s="608"/>
      <c r="V40" s="609"/>
      <c r="W40" s="129">
        <f t="shared" si="2"/>
        <v>1</v>
      </c>
      <c r="X40" s="140"/>
      <c r="Y40" s="141"/>
      <c r="Z40" s="144"/>
      <c r="AA40" s="3"/>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140"/>
      <c r="DW40" s="140"/>
      <c r="DX40" s="140"/>
    </row>
    <row r="41" spans="1:128" ht="27.95" customHeight="1" x14ac:dyDescent="0.2">
      <c r="A41" s="607">
        <v>10</v>
      </c>
      <c r="B41" s="608"/>
      <c r="C41" s="609"/>
      <c r="D41" s="314" t="s">
        <v>929</v>
      </c>
      <c r="E41" s="352"/>
      <c r="F41" s="314" t="s">
        <v>894</v>
      </c>
      <c r="G41" s="314">
        <v>2001</v>
      </c>
      <c r="H41" s="610"/>
      <c r="I41" s="611"/>
      <c r="J41" s="310" t="s">
        <v>967</v>
      </c>
      <c r="K41" s="314"/>
      <c r="L41" s="314" t="s">
        <v>160</v>
      </c>
      <c r="M41" s="314" t="s">
        <v>160</v>
      </c>
      <c r="N41" s="446" t="s">
        <v>160</v>
      </c>
      <c r="O41" s="447"/>
      <c r="P41" s="314" t="s">
        <v>160</v>
      </c>
      <c r="Q41" s="314" t="s">
        <v>160</v>
      </c>
      <c r="R41" s="607"/>
      <c r="S41" s="608"/>
      <c r="T41" s="608"/>
      <c r="U41" s="608"/>
      <c r="V41" s="609"/>
      <c r="W41" s="129">
        <f t="shared" si="2"/>
        <v>1</v>
      </c>
      <c r="X41" s="140"/>
      <c r="Y41" s="141"/>
      <c r="Z41" s="144"/>
      <c r="AA41" s="3"/>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140"/>
      <c r="DW41" s="140"/>
      <c r="DX41" s="140"/>
    </row>
    <row r="42" spans="1:128" ht="27.95" customHeight="1" x14ac:dyDescent="0.2">
      <c r="A42" s="607">
        <v>11</v>
      </c>
      <c r="B42" s="608"/>
      <c r="C42" s="609"/>
      <c r="D42" s="314" t="s">
        <v>930</v>
      </c>
      <c r="E42" s="352"/>
      <c r="F42" s="314" t="s">
        <v>894</v>
      </c>
      <c r="G42" s="314">
        <v>2001</v>
      </c>
      <c r="H42" s="610"/>
      <c r="I42" s="611"/>
      <c r="J42" s="310" t="s">
        <v>968</v>
      </c>
      <c r="K42" s="314"/>
      <c r="L42" s="314" t="s">
        <v>160</v>
      </c>
      <c r="M42" s="314" t="s">
        <v>160</v>
      </c>
      <c r="N42" s="446" t="s">
        <v>160</v>
      </c>
      <c r="O42" s="447"/>
      <c r="P42" s="314" t="s">
        <v>160</v>
      </c>
      <c r="Q42" s="314" t="s">
        <v>160</v>
      </c>
      <c r="R42" s="607"/>
      <c r="S42" s="608"/>
      <c r="T42" s="608"/>
      <c r="U42" s="608"/>
      <c r="V42" s="609"/>
      <c r="W42" s="129">
        <f t="shared" si="2"/>
        <v>1</v>
      </c>
      <c r="X42" s="140"/>
      <c r="Y42" s="141"/>
      <c r="Z42" s="144"/>
      <c r="AA42" s="3"/>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140"/>
      <c r="DW42" s="140"/>
      <c r="DX42" s="140"/>
    </row>
    <row r="43" spans="1:128" ht="27.95" customHeight="1" x14ac:dyDescent="0.2">
      <c r="A43" s="607">
        <v>12</v>
      </c>
      <c r="B43" s="608"/>
      <c r="C43" s="609"/>
      <c r="D43" s="314" t="s">
        <v>931</v>
      </c>
      <c r="E43" s="352"/>
      <c r="F43" s="314" t="s">
        <v>894</v>
      </c>
      <c r="G43" s="314">
        <v>2001</v>
      </c>
      <c r="H43" s="610"/>
      <c r="I43" s="611"/>
      <c r="J43" s="310" t="s">
        <v>969</v>
      </c>
      <c r="K43" s="314"/>
      <c r="L43" s="314" t="s">
        <v>160</v>
      </c>
      <c r="M43" s="314" t="s">
        <v>160</v>
      </c>
      <c r="N43" s="446" t="s">
        <v>160</v>
      </c>
      <c r="O43" s="447"/>
      <c r="P43" s="314" t="s">
        <v>160</v>
      </c>
      <c r="Q43" s="314" t="s">
        <v>160</v>
      </c>
      <c r="R43" s="607"/>
      <c r="S43" s="608"/>
      <c r="T43" s="608"/>
      <c r="U43" s="608"/>
      <c r="V43" s="609"/>
      <c r="W43" s="129">
        <f t="shared" si="2"/>
        <v>1</v>
      </c>
      <c r="X43" s="140"/>
      <c r="Y43" s="141"/>
      <c r="Z43" s="144"/>
      <c r="AA43" s="3"/>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140"/>
      <c r="DW43" s="140"/>
      <c r="DX43" s="140"/>
    </row>
    <row r="44" spans="1:128" ht="27.95" customHeight="1" x14ac:dyDescent="0.2">
      <c r="A44" s="607">
        <v>13</v>
      </c>
      <c r="B44" s="608"/>
      <c r="C44" s="609"/>
      <c r="D44" s="314" t="s">
        <v>932</v>
      </c>
      <c r="E44" s="352"/>
      <c r="F44" s="314" t="s">
        <v>894</v>
      </c>
      <c r="G44" s="314">
        <v>2002</v>
      </c>
      <c r="H44" s="610"/>
      <c r="I44" s="611"/>
      <c r="J44" s="310" t="s">
        <v>970</v>
      </c>
      <c r="K44" s="314"/>
      <c r="L44" s="314" t="s">
        <v>160</v>
      </c>
      <c r="M44" s="314" t="s">
        <v>160</v>
      </c>
      <c r="N44" s="446" t="s">
        <v>160</v>
      </c>
      <c r="O44" s="447"/>
      <c r="P44" s="314" t="s">
        <v>160</v>
      </c>
      <c r="Q44" s="314" t="s">
        <v>160</v>
      </c>
      <c r="R44" s="607"/>
      <c r="S44" s="608"/>
      <c r="T44" s="608"/>
      <c r="U44" s="608"/>
      <c r="V44" s="609"/>
      <c r="W44" s="129">
        <f t="shared" si="2"/>
        <v>1</v>
      </c>
      <c r="X44" s="140"/>
      <c r="Y44" s="141"/>
      <c r="Z44" s="144"/>
      <c r="AA44" s="3"/>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140"/>
      <c r="DW44" s="140"/>
      <c r="DX44" s="140"/>
    </row>
    <row r="45" spans="1:128" ht="27.95" customHeight="1" x14ac:dyDescent="0.2">
      <c r="A45" s="607">
        <v>14</v>
      </c>
      <c r="B45" s="608"/>
      <c r="C45" s="609"/>
      <c r="D45" s="314" t="s">
        <v>924</v>
      </c>
      <c r="E45" s="352"/>
      <c r="F45" s="314" t="s">
        <v>894</v>
      </c>
      <c r="G45" s="314">
        <v>2001</v>
      </c>
      <c r="H45" s="610"/>
      <c r="I45" s="611"/>
      <c r="J45" s="310" t="s">
        <v>971</v>
      </c>
      <c r="K45" s="314"/>
      <c r="L45" s="314" t="s">
        <v>160</v>
      </c>
      <c r="M45" s="314" t="s">
        <v>160</v>
      </c>
      <c r="N45" s="446" t="s">
        <v>160</v>
      </c>
      <c r="O45" s="447"/>
      <c r="P45" s="314" t="s">
        <v>160</v>
      </c>
      <c r="Q45" s="314" t="s">
        <v>160</v>
      </c>
      <c r="R45" s="607"/>
      <c r="S45" s="608"/>
      <c r="T45" s="608"/>
      <c r="U45" s="608"/>
      <c r="V45" s="609"/>
      <c r="W45" s="129">
        <f t="shared" si="2"/>
        <v>1</v>
      </c>
      <c r="X45" s="140"/>
      <c r="Y45" s="141"/>
      <c r="Z45" s="144"/>
      <c r="AA45" s="3"/>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140"/>
      <c r="DW45" s="140"/>
      <c r="DX45" s="140"/>
    </row>
    <row r="46" spans="1:128" ht="27.95" customHeight="1" x14ac:dyDescent="0.2">
      <c r="A46" s="607">
        <v>15</v>
      </c>
      <c r="B46" s="608"/>
      <c r="C46" s="609"/>
      <c r="D46" s="314" t="s">
        <v>933</v>
      </c>
      <c r="E46" s="352"/>
      <c r="F46" s="314" t="s">
        <v>894</v>
      </c>
      <c r="G46" s="314">
        <v>2000</v>
      </c>
      <c r="H46" s="610"/>
      <c r="I46" s="611"/>
      <c r="J46" s="310" t="s">
        <v>972</v>
      </c>
      <c r="K46" s="314"/>
      <c r="L46" s="314" t="s">
        <v>160</v>
      </c>
      <c r="M46" s="314" t="s">
        <v>160</v>
      </c>
      <c r="N46" s="446" t="s">
        <v>160</v>
      </c>
      <c r="O46" s="447"/>
      <c r="P46" s="314" t="s">
        <v>160</v>
      </c>
      <c r="Q46" s="314" t="s">
        <v>160</v>
      </c>
      <c r="R46" s="607"/>
      <c r="S46" s="608"/>
      <c r="T46" s="608"/>
      <c r="U46" s="608"/>
      <c r="V46" s="609"/>
      <c r="W46" s="129">
        <f t="shared" si="2"/>
        <v>1</v>
      </c>
      <c r="X46" s="140"/>
      <c r="Y46" s="141"/>
      <c r="Z46" s="144"/>
      <c r="AA46" s="3"/>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140"/>
      <c r="DW46" s="140"/>
      <c r="DX46" s="140"/>
    </row>
    <row r="47" spans="1:128" ht="27.95" customHeight="1" x14ac:dyDescent="0.2">
      <c r="A47" s="607">
        <v>16</v>
      </c>
      <c r="B47" s="608"/>
      <c r="C47" s="609"/>
      <c r="D47" s="314" t="s">
        <v>934</v>
      </c>
      <c r="E47" s="352"/>
      <c r="F47" s="314" t="s">
        <v>894</v>
      </c>
      <c r="G47" s="314">
        <v>2000</v>
      </c>
      <c r="H47" s="610"/>
      <c r="I47" s="611"/>
      <c r="J47" s="310" t="s">
        <v>973</v>
      </c>
      <c r="K47" s="314"/>
      <c r="L47" s="314" t="s">
        <v>160</v>
      </c>
      <c r="M47" s="314" t="s">
        <v>160</v>
      </c>
      <c r="N47" s="446" t="s">
        <v>160</v>
      </c>
      <c r="O47" s="447"/>
      <c r="P47" s="314" t="s">
        <v>160</v>
      </c>
      <c r="Q47" s="314" t="s">
        <v>160</v>
      </c>
      <c r="R47" s="607"/>
      <c r="S47" s="608"/>
      <c r="T47" s="608"/>
      <c r="U47" s="608"/>
      <c r="V47" s="609"/>
      <c r="W47" s="129">
        <f t="shared" si="2"/>
        <v>1</v>
      </c>
      <c r="X47" s="140"/>
      <c r="Y47" s="141"/>
      <c r="Z47" s="144"/>
      <c r="AA47" s="3"/>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140"/>
      <c r="DW47" s="140"/>
      <c r="DX47" s="140"/>
    </row>
    <row r="48" spans="1:128" ht="27.95" customHeight="1" x14ac:dyDescent="0.2">
      <c r="A48" s="607">
        <v>17</v>
      </c>
      <c r="B48" s="608"/>
      <c r="C48" s="609"/>
      <c r="D48" s="314" t="s">
        <v>935</v>
      </c>
      <c r="E48" s="352"/>
      <c r="F48" s="314" t="s">
        <v>894</v>
      </c>
      <c r="G48" s="314">
        <v>2001</v>
      </c>
      <c r="H48" s="610"/>
      <c r="I48" s="611"/>
      <c r="J48" s="310" t="s">
        <v>974</v>
      </c>
      <c r="K48" s="314"/>
      <c r="L48" s="314" t="s">
        <v>160</v>
      </c>
      <c r="M48" s="314" t="s">
        <v>160</v>
      </c>
      <c r="N48" s="446" t="s">
        <v>160</v>
      </c>
      <c r="O48" s="447"/>
      <c r="P48" s="314" t="s">
        <v>160</v>
      </c>
      <c r="Q48" s="314" t="s">
        <v>160</v>
      </c>
      <c r="R48" s="607"/>
      <c r="S48" s="608"/>
      <c r="T48" s="608"/>
      <c r="U48" s="608"/>
      <c r="V48" s="609"/>
      <c r="W48" s="129">
        <f t="shared" si="2"/>
        <v>1</v>
      </c>
      <c r="X48" s="140"/>
      <c r="Y48" s="141"/>
      <c r="Z48" s="144"/>
      <c r="AA48" s="3"/>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140"/>
      <c r="DW48" s="140"/>
      <c r="DX48" s="140"/>
    </row>
    <row r="49" spans="1:128" ht="27.95" customHeight="1" x14ac:dyDescent="0.2">
      <c r="A49" s="607">
        <v>18</v>
      </c>
      <c r="B49" s="608"/>
      <c r="C49" s="609"/>
      <c r="D49" s="314" t="s">
        <v>925</v>
      </c>
      <c r="E49" s="352"/>
      <c r="F49" s="314" t="s">
        <v>894</v>
      </c>
      <c r="G49" s="314">
        <v>2001</v>
      </c>
      <c r="H49" s="610"/>
      <c r="I49" s="611"/>
      <c r="J49" s="310" t="s">
        <v>975</v>
      </c>
      <c r="K49" s="314"/>
      <c r="L49" s="314" t="s">
        <v>160</v>
      </c>
      <c r="M49" s="314" t="s">
        <v>160</v>
      </c>
      <c r="N49" s="446" t="s">
        <v>160</v>
      </c>
      <c r="O49" s="447"/>
      <c r="P49" s="314" t="s">
        <v>160</v>
      </c>
      <c r="Q49" s="314" t="s">
        <v>160</v>
      </c>
      <c r="R49" s="607"/>
      <c r="S49" s="608"/>
      <c r="T49" s="608"/>
      <c r="U49" s="608"/>
      <c r="V49" s="609"/>
      <c r="W49" s="129">
        <f t="shared" si="2"/>
        <v>1</v>
      </c>
      <c r="X49" s="140"/>
      <c r="Y49" s="141"/>
      <c r="Z49" s="144"/>
      <c r="AA49" s="3"/>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140"/>
      <c r="DW49" s="140"/>
      <c r="DX49" s="140"/>
    </row>
    <row r="50" spans="1:128" ht="27.95" customHeight="1" x14ac:dyDescent="0.2">
      <c r="A50" s="607">
        <v>19</v>
      </c>
      <c r="B50" s="608"/>
      <c r="C50" s="609"/>
      <c r="D50" s="314" t="s">
        <v>936</v>
      </c>
      <c r="E50" s="352"/>
      <c r="F50" s="314" t="s">
        <v>894</v>
      </c>
      <c r="G50" s="314">
        <v>2001</v>
      </c>
      <c r="H50" s="610"/>
      <c r="I50" s="611"/>
      <c r="J50" s="310" t="s">
        <v>976</v>
      </c>
      <c r="K50" s="314"/>
      <c r="L50" s="314" t="s">
        <v>160</v>
      </c>
      <c r="M50" s="314" t="s">
        <v>160</v>
      </c>
      <c r="N50" s="446" t="s">
        <v>160</v>
      </c>
      <c r="O50" s="447"/>
      <c r="P50" s="314" t="s">
        <v>160</v>
      </c>
      <c r="Q50" s="314" t="s">
        <v>160</v>
      </c>
      <c r="R50" s="607"/>
      <c r="S50" s="608"/>
      <c r="T50" s="608"/>
      <c r="U50" s="608"/>
      <c r="V50" s="609"/>
      <c r="W50" s="129">
        <f t="shared" si="2"/>
        <v>1</v>
      </c>
      <c r="X50" s="140"/>
      <c r="Y50" s="141"/>
      <c r="Z50" s="144"/>
      <c r="AA50" s="3"/>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140"/>
      <c r="DW50" s="140"/>
      <c r="DX50" s="140"/>
    </row>
    <row r="51" spans="1:128" ht="27.95" customHeight="1" x14ac:dyDescent="0.2">
      <c r="A51" s="607">
        <v>20</v>
      </c>
      <c r="B51" s="608"/>
      <c r="C51" s="609"/>
      <c r="D51" s="314" t="s">
        <v>926</v>
      </c>
      <c r="E51" s="352"/>
      <c r="F51" s="314" t="s">
        <v>894</v>
      </c>
      <c r="G51" s="314">
        <v>2001</v>
      </c>
      <c r="H51" s="610"/>
      <c r="I51" s="611"/>
      <c r="J51" s="310" t="s">
        <v>977</v>
      </c>
      <c r="K51" s="314"/>
      <c r="L51" s="314" t="s">
        <v>160</v>
      </c>
      <c r="M51" s="314" t="s">
        <v>160</v>
      </c>
      <c r="N51" s="446" t="s">
        <v>160</v>
      </c>
      <c r="O51" s="447"/>
      <c r="P51" s="314" t="s">
        <v>160</v>
      </c>
      <c r="Q51" s="314" t="s">
        <v>160</v>
      </c>
      <c r="R51" s="607"/>
      <c r="S51" s="608"/>
      <c r="T51" s="608"/>
      <c r="U51" s="608"/>
      <c r="V51" s="609"/>
      <c r="W51" s="129">
        <f t="shared" si="2"/>
        <v>1</v>
      </c>
      <c r="X51" s="140"/>
      <c r="Y51" s="141"/>
      <c r="Z51" s="144"/>
      <c r="AA51" s="3"/>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140"/>
      <c r="DW51" s="140"/>
      <c r="DX51" s="140"/>
    </row>
    <row r="52" spans="1:128" ht="27.95" customHeight="1" x14ac:dyDescent="0.2">
      <c r="A52" s="607">
        <v>21</v>
      </c>
      <c r="B52" s="608"/>
      <c r="C52" s="609"/>
      <c r="D52" s="314" t="s">
        <v>927</v>
      </c>
      <c r="E52" s="352"/>
      <c r="F52" s="314" t="s">
        <v>894</v>
      </c>
      <c r="G52" s="314">
        <v>2002</v>
      </c>
      <c r="H52" s="610"/>
      <c r="I52" s="611"/>
      <c r="J52" s="310" t="s">
        <v>978</v>
      </c>
      <c r="K52" s="314"/>
      <c r="L52" s="314" t="s">
        <v>160</v>
      </c>
      <c r="M52" s="314" t="s">
        <v>160</v>
      </c>
      <c r="N52" s="446" t="s">
        <v>160</v>
      </c>
      <c r="O52" s="447"/>
      <c r="P52" s="314" t="s">
        <v>160</v>
      </c>
      <c r="Q52" s="314" t="s">
        <v>160</v>
      </c>
      <c r="R52" s="607"/>
      <c r="S52" s="608"/>
      <c r="T52" s="608"/>
      <c r="U52" s="608"/>
      <c r="V52" s="609"/>
      <c r="W52" s="129">
        <f t="shared" si="2"/>
        <v>1</v>
      </c>
      <c r="X52" s="140"/>
      <c r="Y52" s="141"/>
      <c r="Z52" s="144"/>
      <c r="AA52" s="3"/>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140"/>
      <c r="DW52" s="140"/>
      <c r="DX52" s="140"/>
    </row>
    <row r="53" spans="1:128" ht="27.95" customHeight="1" x14ac:dyDescent="0.2">
      <c r="A53" s="607">
        <v>22</v>
      </c>
      <c r="B53" s="608"/>
      <c r="C53" s="609"/>
      <c r="D53" s="314" t="s">
        <v>937</v>
      </c>
      <c r="E53" s="352"/>
      <c r="F53" s="314" t="s">
        <v>894</v>
      </c>
      <c r="G53" s="314">
        <v>2001</v>
      </c>
      <c r="H53" s="610"/>
      <c r="I53" s="611"/>
      <c r="J53" s="310" t="s">
        <v>979</v>
      </c>
      <c r="K53" s="314"/>
      <c r="L53" s="314" t="s">
        <v>160</v>
      </c>
      <c r="M53" s="314" t="s">
        <v>160</v>
      </c>
      <c r="N53" s="446" t="s">
        <v>160</v>
      </c>
      <c r="O53" s="447"/>
      <c r="P53" s="314" t="s">
        <v>160</v>
      </c>
      <c r="Q53" s="314" t="s">
        <v>160</v>
      </c>
      <c r="R53" s="607"/>
      <c r="S53" s="608"/>
      <c r="T53" s="608"/>
      <c r="U53" s="608"/>
      <c r="V53" s="609"/>
      <c r="W53" s="129">
        <f t="shared" si="2"/>
        <v>1</v>
      </c>
      <c r="X53" s="140"/>
      <c r="Y53" s="141"/>
      <c r="Z53" s="144"/>
      <c r="AA53" s="3"/>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140"/>
      <c r="DW53" s="140"/>
      <c r="DX53" s="140"/>
    </row>
    <row r="54" spans="1:128" ht="27.95" customHeight="1" x14ac:dyDescent="0.2">
      <c r="A54" s="607">
        <v>23</v>
      </c>
      <c r="B54" s="608"/>
      <c r="C54" s="609"/>
      <c r="D54" s="314" t="s">
        <v>938</v>
      </c>
      <c r="E54" s="352"/>
      <c r="F54" s="314" t="s">
        <v>894</v>
      </c>
      <c r="G54" s="314">
        <v>2002</v>
      </c>
      <c r="H54" s="610"/>
      <c r="I54" s="611"/>
      <c r="J54" s="310" t="s">
        <v>980</v>
      </c>
      <c r="K54" s="314"/>
      <c r="L54" s="314" t="s">
        <v>160</v>
      </c>
      <c r="M54" s="314" t="s">
        <v>160</v>
      </c>
      <c r="N54" s="446" t="s">
        <v>160</v>
      </c>
      <c r="O54" s="447"/>
      <c r="P54" s="314" t="s">
        <v>160</v>
      </c>
      <c r="Q54" s="314" t="s">
        <v>160</v>
      </c>
      <c r="R54" s="607"/>
      <c r="S54" s="608"/>
      <c r="T54" s="608"/>
      <c r="U54" s="608"/>
      <c r="V54" s="609"/>
      <c r="W54" s="129">
        <f t="shared" si="2"/>
        <v>1</v>
      </c>
      <c r="X54" s="140"/>
      <c r="Y54" s="141"/>
      <c r="Z54" s="144"/>
      <c r="AA54" s="3"/>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140"/>
      <c r="DW54" s="140"/>
      <c r="DX54" s="140"/>
    </row>
    <row r="55" spans="1:128" ht="27.95" customHeight="1" x14ac:dyDescent="0.2">
      <c r="A55" s="607">
        <v>24</v>
      </c>
      <c r="B55" s="608"/>
      <c r="C55" s="609"/>
      <c r="D55" s="314" t="s">
        <v>939</v>
      </c>
      <c r="E55" s="352"/>
      <c r="F55" s="314" t="s">
        <v>894</v>
      </c>
      <c r="G55" s="314">
        <v>2000</v>
      </c>
      <c r="H55" s="610"/>
      <c r="I55" s="611"/>
      <c r="J55" s="310" t="s">
        <v>981</v>
      </c>
      <c r="K55" s="314"/>
      <c r="L55" s="314" t="s">
        <v>160</v>
      </c>
      <c r="M55" s="314" t="s">
        <v>160</v>
      </c>
      <c r="N55" s="446" t="s">
        <v>160</v>
      </c>
      <c r="O55" s="447"/>
      <c r="P55" s="314" t="s">
        <v>160</v>
      </c>
      <c r="Q55" s="314" t="s">
        <v>160</v>
      </c>
      <c r="R55" s="607"/>
      <c r="S55" s="608"/>
      <c r="T55" s="608"/>
      <c r="U55" s="608"/>
      <c r="V55" s="609"/>
      <c r="W55" s="129">
        <f t="shared" si="2"/>
        <v>1</v>
      </c>
      <c r="X55" s="140"/>
      <c r="Y55" s="141"/>
      <c r="Z55" s="144"/>
      <c r="AA55" s="3"/>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140"/>
      <c r="DW55" s="140"/>
      <c r="DX55" s="140"/>
    </row>
    <row r="56" spans="1:128" ht="27.95" customHeight="1" x14ac:dyDescent="0.2">
      <c r="A56" s="607">
        <v>25</v>
      </c>
      <c r="B56" s="608"/>
      <c r="C56" s="609"/>
      <c r="D56" s="314" t="s">
        <v>940</v>
      </c>
      <c r="E56" s="352"/>
      <c r="F56" s="314" t="s">
        <v>894</v>
      </c>
      <c r="G56" s="314">
        <v>2002</v>
      </c>
      <c r="H56" s="610"/>
      <c r="I56" s="611"/>
      <c r="J56" s="310" t="s">
        <v>982</v>
      </c>
      <c r="K56" s="314"/>
      <c r="L56" s="314" t="s">
        <v>160</v>
      </c>
      <c r="M56" s="314" t="s">
        <v>160</v>
      </c>
      <c r="N56" s="446" t="s">
        <v>160</v>
      </c>
      <c r="O56" s="447"/>
      <c r="P56" s="314" t="s">
        <v>160</v>
      </c>
      <c r="Q56" s="314" t="s">
        <v>160</v>
      </c>
      <c r="R56" s="607"/>
      <c r="S56" s="608"/>
      <c r="T56" s="608"/>
      <c r="U56" s="608"/>
      <c r="V56" s="609"/>
      <c r="W56" s="129">
        <f t="shared" si="2"/>
        <v>1</v>
      </c>
      <c r="X56" s="140"/>
      <c r="Y56" s="141"/>
      <c r="Z56" s="144"/>
      <c r="AA56" s="3"/>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140"/>
      <c r="DW56" s="140"/>
      <c r="DX56" s="140"/>
    </row>
    <row r="57" spans="1:128" ht="27.95" customHeight="1" x14ac:dyDescent="0.2">
      <c r="A57" s="607">
        <v>26</v>
      </c>
      <c r="B57" s="608"/>
      <c r="C57" s="609"/>
      <c r="D57" s="314" t="s">
        <v>941</v>
      </c>
      <c r="E57" s="352"/>
      <c r="F57" s="314" t="s">
        <v>894</v>
      </c>
      <c r="G57" s="314">
        <v>2002</v>
      </c>
      <c r="H57" s="610"/>
      <c r="I57" s="611"/>
      <c r="J57" s="310" t="s">
        <v>983</v>
      </c>
      <c r="K57" s="314"/>
      <c r="L57" s="314" t="s">
        <v>160</v>
      </c>
      <c r="M57" s="314" t="s">
        <v>160</v>
      </c>
      <c r="N57" s="446" t="s">
        <v>160</v>
      </c>
      <c r="O57" s="447"/>
      <c r="P57" s="314" t="s">
        <v>160</v>
      </c>
      <c r="Q57" s="314" t="s">
        <v>160</v>
      </c>
      <c r="R57" s="607"/>
      <c r="S57" s="608"/>
      <c r="T57" s="608"/>
      <c r="U57" s="608"/>
      <c r="V57" s="609"/>
      <c r="W57" s="129">
        <f t="shared" si="2"/>
        <v>1</v>
      </c>
      <c r="X57" s="140"/>
      <c r="Y57" s="141"/>
      <c r="Z57" s="144"/>
      <c r="AA57" s="3"/>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140"/>
      <c r="DW57" s="140"/>
      <c r="DX57" s="140"/>
    </row>
    <row r="58" spans="1:128" ht="27.95" customHeight="1" x14ac:dyDescent="0.2">
      <c r="A58" s="607">
        <v>27</v>
      </c>
      <c r="B58" s="608"/>
      <c r="C58" s="609"/>
      <c r="D58" s="314" t="s">
        <v>942</v>
      </c>
      <c r="E58" s="352"/>
      <c r="F58" s="314" t="s">
        <v>894</v>
      </c>
      <c r="G58" s="314">
        <v>2001</v>
      </c>
      <c r="H58" s="610"/>
      <c r="I58" s="611"/>
      <c r="J58" s="310" t="s">
        <v>984</v>
      </c>
      <c r="K58" s="314"/>
      <c r="L58" s="314" t="s">
        <v>160</v>
      </c>
      <c r="M58" s="314" t="s">
        <v>160</v>
      </c>
      <c r="N58" s="446" t="s">
        <v>160</v>
      </c>
      <c r="O58" s="447"/>
      <c r="P58" s="314" t="s">
        <v>160</v>
      </c>
      <c r="Q58" s="314" t="s">
        <v>160</v>
      </c>
      <c r="R58" s="607"/>
      <c r="S58" s="608"/>
      <c r="T58" s="608"/>
      <c r="U58" s="608"/>
      <c r="V58" s="609"/>
      <c r="W58" s="129">
        <f t="shared" si="2"/>
        <v>1</v>
      </c>
      <c r="X58" s="140"/>
      <c r="Y58" s="141"/>
      <c r="Z58" s="144"/>
      <c r="AA58" s="3"/>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140"/>
      <c r="DW58" s="140"/>
      <c r="DX58" s="140"/>
    </row>
    <row r="59" spans="1:128" ht="27.95" customHeight="1" x14ac:dyDescent="0.2">
      <c r="A59" s="607">
        <v>28</v>
      </c>
      <c r="B59" s="608"/>
      <c r="C59" s="609"/>
      <c r="D59" s="314" t="s">
        <v>943</v>
      </c>
      <c r="E59" s="352"/>
      <c r="F59" s="314" t="s">
        <v>894</v>
      </c>
      <c r="G59" s="314">
        <v>2002</v>
      </c>
      <c r="H59" s="610"/>
      <c r="I59" s="611"/>
      <c r="J59" s="310" t="s">
        <v>985</v>
      </c>
      <c r="K59" s="314"/>
      <c r="L59" s="314" t="s">
        <v>160</v>
      </c>
      <c r="M59" s="314" t="s">
        <v>160</v>
      </c>
      <c r="N59" s="446" t="s">
        <v>160</v>
      </c>
      <c r="O59" s="447"/>
      <c r="P59" s="314" t="s">
        <v>160</v>
      </c>
      <c r="Q59" s="314" t="s">
        <v>160</v>
      </c>
      <c r="R59" s="607"/>
      <c r="S59" s="608"/>
      <c r="T59" s="608"/>
      <c r="U59" s="608"/>
      <c r="V59" s="609"/>
      <c r="W59" s="129">
        <f t="shared" si="2"/>
        <v>1</v>
      </c>
      <c r="X59" s="140"/>
      <c r="Y59" s="141"/>
      <c r="Z59" s="144"/>
      <c r="AA59" s="3"/>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140"/>
      <c r="DW59" s="140"/>
      <c r="DX59" s="140"/>
    </row>
    <row r="60" spans="1:128" ht="27.95" customHeight="1" x14ac:dyDescent="0.2">
      <c r="A60" s="607">
        <v>29</v>
      </c>
      <c r="B60" s="608"/>
      <c r="C60" s="609"/>
      <c r="D60" s="314" t="s">
        <v>944</v>
      </c>
      <c r="E60" s="352"/>
      <c r="F60" s="314" t="s">
        <v>957</v>
      </c>
      <c r="G60" s="314">
        <v>2001</v>
      </c>
      <c r="H60" s="610"/>
      <c r="I60" s="611"/>
      <c r="J60" s="310" t="s">
        <v>986</v>
      </c>
      <c r="K60" s="314"/>
      <c r="L60" s="314" t="s">
        <v>160</v>
      </c>
      <c r="M60" s="314" t="s">
        <v>160</v>
      </c>
      <c r="N60" s="446" t="s">
        <v>160</v>
      </c>
      <c r="O60" s="447"/>
      <c r="P60" s="314" t="s">
        <v>160</v>
      </c>
      <c r="Q60" s="314" t="s">
        <v>160</v>
      </c>
      <c r="R60" s="607"/>
      <c r="S60" s="608"/>
      <c r="T60" s="608"/>
      <c r="U60" s="608"/>
      <c r="V60" s="609"/>
      <c r="W60" s="129">
        <f t="shared" si="2"/>
        <v>1</v>
      </c>
      <c r="X60" s="140"/>
      <c r="Y60" s="141"/>
      <c r="Z60" s="144"/>
      <c r="AA60" s="3"/>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140"/>
      <c r="DW60" s="140"/>
      <c r="DX60" s="140"/>
    </row>
    <row r="61" spans="1:128" ht="27.95" customHeight="1" x14ac:dyDescent="0.2">
      <c r="A61" s="607">
        <v>30</v>
      </c>
      <c r="B61" s="608"/>
      <c r="C61" s="609"/>
      <c r="D61" s="314" t="s">
        <v>945</v>
      </c>
      <c r="E61" s="352"/>
      <c r="F61" s="314" t="s">
        <v>894</v>
      </c>
      <c r="G61" s="314">
        <v>2002</v>
      </c>
      <c r="H61" s="610"/>
      <c r="I61" s="611"/>
      <c r="J61" s="310" t="s">
        <v>987</v>
      </c>
      <c r="K61" s="314"/>
      <c r="L61" s="314" t="s">
        <v>160</v>
      </c>
      <c r="M61" s="314" t="s">
        <v>160</v>
      </c>
      <c r="N61" s="446" t="s">
        <v>160</v>
      </c>
      <c r="O61" s="447"/>
      <c r="P61" s="314" t="s">
        <v>160</v>
      </c>
      <c r="Q61" s="314" t="s">
        <v>160</v>
      </c>
      <c r="R61" s="607"/>
      <c r="S61" s="608"/>
      <c r="T61" s="608"/>
      <c r="U61" s="608"/>
      <c r="V61" s="609"/>
      <c r="W61" s="129">
        <f t="shared" si="2"/>
        <v>1</v>
      </c>
      <c r="X61" s="140"/>
      <c r="Y61" s="141"/>
      <c r="Z61" s="144"/>
      <c r="AA61" s="3"/>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140"/>
      <c r="DW61" s="140"/>
      <c r="DX61" s="140"/>
    </row>
    <row r="62" spans="1:128" ht="27.95" customHeight="1" x14ac:dyDescent="0.2">
      <c r="A62" s="607">
        <v>31</v>
      </c>
      <c r="B62" s="608"/>
      <c r="C62" s="609"/>
      <c r="D62" s="314" t="s">
        <v>946</v>
      </c>
      <c r="E62" s="352"/>
      <c r="F62" s="314" t="s">
        <v>894</v>
      </c>
      <c r="G62" s="314">
        <v>2002</v>
      </c>
      <c r="H62" s="610"/>
      <c r="I62" s="611"/>
      <c r="J62" s="310" t="s">
        <v>988</v>
      </c>
      <c r="K62" s="314"/>
      <c r="L62" s="314" t="s">
        <v>160</v>
      </c>
      <c r="M62" s="314" t="s">
        <v>160</v>
      </c>
      <c r="N62" s="446" t="s">
        <v>160</v>
      </c>
      <c r="O62" s="447"/>
      <c r="P62" s="314" t="s">
        <v>160</v>
      </c>
      <c r="Q62" s="314" t="s">
        <v>160</v>
      </c>
      <c r="R62" s="607"/>
      <c r="S62" s="608"/>
      <c r="T62" s="608"/>
      <c r="U62" s="608"/>
      <c r="V62" s="609"/>
      <c r="W62" s="129">
        <f t="shared" si="2"/>
        <v>1</v>
      </c>
      <c r="X62" s="140"/>
      <c r="Y62" s="141"/>
      <c r="Z62" s="144"/>
      <c r="AA62" s="3"/>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140"/>
      <c r="DW62" s="140"/>
      <c r="DX62" s="140"/>
    </row>
    <row r="63" spans="1:128" ht="27.95" customHeight="1" x14ac:dyDescent="0.2">
      <c r="A63" s="607">
        <v>32</v>
      </c>
      <c r="B63" s="608"/>
      <c r="C63" s="609"/>
      <c r="D63" s="314" t="s">
        <v>947</v>
      </c>
      <c r="E63" s="352"/>
      <c r="F63" s="314" t="s">
        <v>894</v>
      </c>
      <c r="G63" s="314">
        <v>2002</v>
      </c>
      <c r="H63" s="610"/>
      <c r="I63" s="611"/>
      <c r="J63" s="310" t="s">
        <v>989</v>
      </c>
      <c r="K63" s="314"/>
      <c r="L63" s="314" t="s">
        <v>160</v>
      </c>
      <c r="M63" s="314" t="s">
        <v>160</v>
      </c>
      <c r="N63" s="446" t="s">
        <v>160</v>
      </c>
      <c r="O63" s="447"/>
      <c r="P63" s="314" t="s">
        <v>160</v>
      </c>
      <c r="Q63" s="314" t="s">
        <v>160</v>
      </c>
      <c r="R63" s="607"/>
      <c r="S63" s="608"/>
      <c r="T63" s="608"/>
      <c r="U63" s="608"/>
      <c r="V63" s="609"/>
      <c r="W63" s="129">
        <f t="shared" si="2"/>
        <v>1</v>
      </c>
      <c r="X63" s="140"/>
      <c r="Y63" s="141"/>
      <c r="Z63" s="144"/>
      <c r="AA63" s="3"/>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140"/>
      <c r="DW63" s="140"/>
      <c r="DX63" s="140"/>
    </row>
    <row r="64" spans="1:128" ht="27.95" customHeight="1" x14ac:dyDescent="0.2">
      <c r="A64" s="607">
        <v>33</v>
      </c>
      <c r="B64" s="608"/>
      <c r="C64" s="609"/>
      <c r="D64" s="314" t="s">
        <v>948</v>
      </c>
      <c r="E64" s="352"/>
      <c r="F64" s="314" t="s">
        <v>957</v>
      </c>
      <c r="G64" s="314">
        <v>2001</v>
      </c>
      <c r="H64" s="610"/>
      <c r="I64" s="611"/>
      <c r="J64" s="310" t="s">
        <v>990</v>
      </c>
      <c r="K64" s="314"/>
      <c r="L64" s="314" t="s">
        <v>160</v>
      </c>
      <c r="M64" s="314" t="s">
        <v>160</v>
      </c>
      <c r="N64" s="446" t="s">
        <v>160</v>
      </c>
      <c r="O64" s="447"/>
      <c r="P64" s="314" t="s">
        <v>160</v>
      </c>
      <c r="Q64" s="314" t="s">
        <v>160</v>
      </c>
      <c r="R64" s="607"/>
      <c r="S64" s="608"/>
      <c r="T64" s="608"/>
      <c r="U64" s="608"/>
      <c r="V64" s="609"/>
      <c r="W64" s="129">
        <f t="shared" si="2"/>
        <v>1</v>
      </c>
      <c r="X64" s="140"/>
      <c r="Y64" s="141"/>
      <c r="Z64" s="144"/>
      <c r="AA64" s="3"/>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140"/>
      <c r="DW64" s="140"/>
      <c r="DX64" s="140"/>
    </row>
    <row r="65" spans="1:128" ht="27.95" customHeight="1" x14ac:dyDescent="0.2">
      <c r="A65" s="607">
        <v>34</v>
      </c>
      <c r="B65" s="608"/>
      <c r="C65" s="609"/>
      <c r="D65" s="314" t="s">
        <v>949</v>
      </c>
      <c r="E65" s="352"/>
      <c r="F65" s="314" t="s">
        <v>894</v>
      </c>
      <c r="G65" s="314">
        <v>2002</v>
      </c>
      <c r="H65" s="610"/>
      <c r="I65" s="611"/>
      <c r="J65" s="310" t="s">
        <v>991</v>
      </c>
      <c r="K65" s="314"/>
      <c r="L65" s="314" t="s">
        <v>160</v>
      </c>
      <c r="M65" s="314" t="s">
        <v>160</v>
      </c>
      <c r="N65" s="446" t="s">
        <v>160</v>
      </c>
      <c r="O65" s="447"/>
      <c r="P65" s="314" t="s">
        <v>160</v>
      </c>
      <c r="Q65" s="314" t="s">
        <v>160</v>
      </c>
      <c r="R65" s="607"/>
      <c r="S65" s="608"/>
      <c r="T65" s="608"/>
      <c r="U65" s="608"/>
      <c r="V65" s="609"/>
      <c r="W65" s="129">
        <f t="shared" si="2"/>
        <v>1</v>
      </c>
      <c r="X65" s="140"/>
      <c r="Y65" s="141"/>
      <c r="Z65" s="144"/>
      <c r="AA65" s="3"/>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140"/>
      <c r="DW65" s="140"/>
      <c r="DX65" s="140"/>
    </row>
    <row r="66" spans="1:128" ht="27.95" customHeight="1" x14ac:dyDescent="0.2">
      <c r="A66" s="607">
        <v>35</v>
      </c>
      <c r="B66" s="608"/>
      <c r="C66" s="609"/>
      <c r="D66" s="314" t="s">
        <v>950</v>
      </c>
      <c r="E66" s="352"/>
      <c r="F66" s="314" t="s">
        <v>894</v>
      </c>
      <c r="G66" s="314">
        <v>2001</v>
      </c>
      <c r="H66" s="610"/>
      <c r="I66" s="611"/>
      <c r="J66" s="310" t="s">
        <v>992</v>
      </c>
      <c r="K66" s="314"/>
      <c r="L66" s="314" t="s">
        <v>160</v>
      </c>
      <c r="M66" s="314" t="s">
        <v>160</v>
      </c>
      <c r="N66" s="446" t="s">
        <v>160</v>
      </c>
      <c r="O66" s="447"/>
      <c r="P66" s="314" t="s">
        <v>160</v>
      </c>
      <c r="Q66" s="314" t="s">
        <v>160</v>
      </c>
      <c r="R66" s="607"/>
      <c r="S66" s="608"/>
      <c r="T66" s="608"/>
      <c r="U66" s="608"/>
      <c r="V66" s="609"/>
      <c r="W66" s="129">
        <f t="shared" si="2"/>
        <v>1</v>
      </c>
      <c r="X66" s="140"/>
      <c r="Y66" s="141"/>
      <c r="Z66" s="144"/>
      <c r="AA66" s="3"/>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140"/>
      <c r="DW66" s="140"/>
      <c r="DX66" s="140"/>
    </row>
    <row r="67" spans="1:128" ht="27.95" customHeight="1" x14ac:dyDescent="0.2">
      <c r="A67" s="607">
        <v>36</v>
      </c>
      <c r="B67" s="608"/>
      <c r="C67" s="609"/>
      <c r="D67" s="314" t="s">
        <v>951</v>
      </c>
      <c r="E67" s="352"/>
      <c r="F67" s="314" t="s">
        <v>894</v>
      </c>
      <c r="G67" s="314">
        <v>2001</v>
      </c>
      <c r="H67" s="610"/>
      <c r="I67" s="611"/>
      <c r="J67" s="310" t="s">
        <v>993</v>
      </c>
      <c r="K67" s="314"/>
      <c r="L67" s="314" t="s">
        <v>160</v>
      </c>
      <c r="M67" s="314" t="s">
        <v>160</v>
      </c>
      <c r="N67" s="446" t="s">
        <v>160</v>
      </c>
      <c r="O67" s="447"/>
      <c r="P67" s="314" t="s">
        <v>160</v>
      </c>
      <c r="Q67" s="314" t="s">
        <v>160</v>
      </c>
      <c r="R67" s="607"/>
      <c r="S67" s="608"/>
      <c r="T67" s="608"/>
      <c r="U67" s="608"/>
      <c r="V67" s="609"/>
      <c r="W67" s="129">
        <f t="shared" si="2"/>
        <v>1</v>
      </c>
      <c r="X67" s="140"/>
      <c r="Y67" s="141"/>
      <c r="Z67" s="144"/>
      <c r="AA67" s="3"/>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140"/>
      <c r="DW67" s="140"/>
      <c r="DX67" s="140"/>
    </row>
    <row r="68" spans="1:128" ht="27.95" customHeight="1" x14ac:dyDescent="0.2">
      <c r="A68" s="607">
        <v>37</v>
      </c>
      <c r="B68" s="608"/>
      <c r="C68" s="609"/>
      <c r="D68" s="314" t="s">
        <v>952</v>
      </c>
      <c r="E68" s="352"/>
      <c r="F68" s="314" t="s">
        <v>957</v>
      </c>
      <c r="G68" s="314">
        <v>2001</v>
      </c>
      <c r="H68" s="610"/>
      <c r="I68" s="611"/>
      <c r="J68" s="310" t="s">
        <v>994</v>
      </c>
      <c r="K68" s="314"/>
      <c r="L68" s="314" t="s">
        <v>160</v>
      </c>
      <c r="M68" s="314" t="s">
        <v>160</v>
      </c>
      <c r="N68" s="446" t="s">
        <v>160</v>
      </c>
      <c r="O68" s="447"/>
      <c r="P68" s="314" t="s">
        <v>160</v>
      </c>
      <c r="Q68" s="314" t="s">
        <v>160</v>
      </c>
      <c r="R68" s="607"/>
      <c r="S68" s="608"/>
      <c r="T68" s="608"/>
      <c r="U68" s="608"/>
      <c r="V68" s="609"/>
      <c r="W68" s="129">
        <f t="shared" si="2"/>
        <v>1</v>
      </c>
      <c r="X68" s="140"/>
      <c r="Y68" s="141"/>
      <c r="Z68" s="144"/>
      <c r="AA68" s="3"/>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140"/>
      <c r="DW68" s="140"/>
      <c r="DX68" s="140"/>
    </row>
    <row r="69" spans="1:128" ht="27.95" customHeight="1" x14ac:dyDescent="0.2">
      <c r="A69" s="607">
        <v>38</v>
      </c>
      <c r="B69" s="608"/>
      <c r="C69" s="609"/>
      <c r="D69" s="314" t="s">
        <v>953</v>
      </c>
      <c r="E69" s="352"/>
      <c r="F69" s="314" t="s">
        <v>894</v>
      </c>
      <c r="G69" s="314">
        <v>2001</v>
      </c>
      <c r="H69" s="610"/>
      <c r="I69" s="611"/>
      <c r="J69" s="310" t="s">
        <v>998</v>
      </c>
      <c r="K69" s="314"/>
      <c r="L69" s="314" t="s">
        <v>160</v>
      </c>
      <c r="M69" s="314" t="s">
        <v>160</v>
      </c>
      <c r="N69" s="446" t="s">
        <v>160</v>
      </c>
      <c r="O69" s="447"/>
      <c r="P69" s="314" t="s">
        <v>160</v>
      </c>
      <c r="Q69" s="314" t="s">
        <v>160</v>
      </c>
      <c r="R69" s="607"/>
      <c r="S69" s="608"/>
      <c r="T69" s="608"/>
      <c r="U69" s="608"/>
      <c r="V69" s="609"/>
      <c r="W69" s="129">
        <f t="shared" si="2"/>
        <v>1</v>
      </c>
      <c r="X69" s="140"/>
      <c r="Y69" s="141"/>
      <c r="Z69" s="144"/>
      <c r="AA69" s="3"/>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140"/>
      <c r="DW69" s="140"/>
      <c r="DX69" s="140"/>
    </row>
    <row r="70" spans="1:128" ht="27.95" customHeight="1" x14ac:dyDescent="0.2">
      <c r="A70" s="607">
        <v>39</v>
      </c>
      <c r="B70" s="608"/>
      <c r="C70" s="609"/>
      <c r="D70" s="314" t="s">
        <v>954</v>
      </c>
      <c r="E70" s="352"/>
      <c r="F70" s="314" t="s">
        <v>894</v>
      </c>
      <c r="G70" s="314">
        <v>2002</v>
      </c>
      <c r="H70" s="610"/>
      <c r="I70" s="611"/>
      <c r="J70" s="310" t="s">
        <v>995</v>
      </c>
      <c r="K70" s="314"/>
      <c r="L70" s="314" t="s">
        <v>160</v>
      </c>
      <c r="M70" s="314" t="s">
        <v>160</v>
      </c>
      <c r="N70" s="446" t="s">
        <v>160</v>
      </c>
      <c r="O70" s="447"/>
      <c r="P70" s="314" t="s">
        <v>160</v>
      </c>
      <c r="Q70" s="314" t="s">
        <v>160</v>
      </c>
      <c r="R70" s="607"/>
      <c r="S70" s="608"/>
      <c r="T70" s="608"/>
      <c r="U70" s="608"/>
      <c r="V70" s="609"/>
      <c r="W70" s="129">
        <f t="shared" si="2"/>
        <v>1</v>
      </c>
      <c r="X70" s="140"/>
      <c r="Y70" s="141"/>
      <c r="Z70" s="144"/>
      <c r="AA70" s="3"/>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140"/>
      <c r="DW70" s="140"/>
      <c r="DX70" s="140"/>
    </row>
    <row r="71" spans="1:128" ht="27.95" customHeight="1" x14ac:dyDescent="0.2">
      <c r="A71" s="607">
        <v>40</v>
      </c>
      <c r="B71" s="608"/>
      <c r="C71" s="609"/>
      <c r="D71" s="314" t="s">
        <v>955</v>
      </c>
      <c r="E71" s="352"/>
      <c r="F71" s="314" t="s">
        <v>894</v>
      </c>
      <c r="G71" s="314">
        <v>2002</v>
      </c>
      <c r="H71" s="610"/>
      <c r="I71" s="611"/>
      <c r="J71" s="310" t="s">
        <v>996</v>
      </c>
      <c r="K71" s="314"/>
      <c r="L71" s="314" t="s">
        <v>160</v>
      </c>
      <c r="M71" s="314" t="s">
        <v>160</v>
      </c>
      <c r="N71" s="446" t="s">
        <v>160</v>
      </c>
      <c r="O71" s="447"/>
      <c r="P71" s="314" t="s">
        <v>160</v>
      </c>
      <c r="Q71" s="314" t="s">
        <v>160</v>
      </c>
      <c r="R71" s="607"/>
      <c r="S71" s="608"/>
      <c r="T71" s="608"/>
      <c r="U71" s="608"/>
      <c r="V71" s="609"/>
      <c r="W71" s="129">
        <f t="shared" si="2"/>
        <v>1</v>
      </c>
      <c r="X71" s="140"/>
      <c r="Y71" s="141"/>
      <c r="Z71" s="144"/>
      <c r="AA71" s="3"/>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140"/>
      <c r="DW71" s="140"/>
      <c r="DX71" s="140"/>
    </row>
    <row r="72" spans="1:128" ht="27.95" customHeight="1" x14ac:dyDescent="0.2">
      <c r="A72" s="607">
        <v>41</v>
      </c>
      <c r="B72" s="608"/>
      <c r="C72" s="609"/>
      <c r="D72" s="314" t="s">
        <v>956</v>
      </c>
      <c r="E72" s="352"/>
      <c r="F72" s="314" t="s">
        <v>894</v>
      </c>
      <c r="G72" s="314">
        <v>1999</v>
      </c>
      <c r="H72" s="610"/>
      <c r="I72" s="611"/>
      <c r="J72" s="310" t="s">
        <v>997</v>
      </c>
      <c r="K72" s="314"/>
      <c r="L72" s="314" t="s">
        <v>160</v>
      </c>
      <c r="M72" s="314" t="s">
        <v>160</v>
      </c>
      <c r="N72" s="446" t="s">
        <v>160</v>
      </c>
      <c r="O72" s="447"/>
      <c r="P72" s="314" t="s">
        <v>160</v>
      </c>
      <c r="Q72" s="314" t="s">
        <v>160</v>
      </c>
      <c r="R72" s="607"/>
      <c r="S72" s="608"/>
      <c r="T72" s="608"/>
      <c r="U72" s="608"/>
      <c r="V72" s="609"/>
      <c r="W72" s="129">
        <f t="shared" si="2"/>
        <v>1</v>
      </c>
      <c r="X72" s="140"/>
      <c r="Y72" s="141"/>
      <c r="Z72" s="144"/>
      <c r="AA72" s="3"/>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140"/>
      <c r="DW72" s="140"/>
      <c r="DX72" s="140"/>
    </row>
    <row r="73" spans="1:128" ht="27.95" customHeight="1" x14ac:dyDescent="0.2">
      <c r="A73" s="607">
        <v>42</v>
      </c>
      <c r="B73" s="608"/>
      <c r="C73" s="609"/>
      <c r="D73" s="314"/>
      <c r="E73" s="352"/>
      <c r="F73" s="314"/>
      <c r="G73" s="314"/>
      <c r="H73" s="610"/>
      <c r="I73" s="611"/>
      <c r="J73" s="310"/>
      <c r="K73" s="314"/>
      <c r="L73" s="314"/>
      <c r="M73" s="314"/>
      <c r="N73" s="446"/>
      <c r="O73" s="447"/>
      <c r="P73" s="314"/>
      <c r="Q73" s="314"/>
      <c r="R73" s="607"/>
      <c r="S73" s="608"/>
      <c r="T73" s="608"/>
      <c r="U73" s="608"/>
      <c r="V73" s="609"/>
      <c r="W73" s="129">
        <f t="shared" si="2"/>
        <v>0</v>
      </c>
      <c r="X73" s="140"/>
      <c r="Y73" s="141"/>
      <c r="Z73" s="144"/>
      <c r="AA73" s="3"/>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140"/>
      <c r="DW73" s="140"/>
      <c r="DX73" s="140"/>
    </row>
    <row r="74" spans="1:128" ht="27.95" customHeight="1" x14ac:dyDescent="0.2">
      <c r="A74" s="607">
        <v>43</v>
      </c>
      <c r="B74" s="608"/>
      <c r="C74" s="609"/>
      <c r="D74" s="314"/>
      <c r="E74" s="352"/>
      <c r="F74" s="314"/>
      <c r="G74" s="314"/>
      <c r="H74" s="610"/>
      <c r="I74" s="611"/>
      <c r="J74" s="310"/>
      <c r="K74" s="314"/>
      <c r="L74" s="314"/>
      <c r="M74" s="314"/>
      <c r="N74" s="446"/>
      <c r="O74" s="447"/>
      <c r="P74" s="314"/>
      <c r="Q74" s="314"/>
      <c r="R74" s="607"/>
      <c r="S74" s="608"/>
      <c r="T74" s="608"/>
      <c r="U74" s="608"/>
      <c r="V74" s="609"/>
      <c r="W74" s="129">
        <f t="shared" si="2"/>
        <v>0</v>
      </c>
      <c r="X74" s="140"/>
      <c r="Y74" s="141"/>
      <c r="Z74" s="144"/>
      <c r="AA74" s="3"/>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140"/>
      <c r="DW74" s="140"/>
      <c r="DX74" s="140"/>
    </row>
    <row r="75" spans="1:128" ht="27.95" customHeight="1" x14ac:dyDescent="0.2">
      <c r="A75" s="607">
        <v>44</v>
      </c>
      <c r="B75" s="608"/>
      <c r="C75" s="609"/>
      <c r="D75" s="314"/>
      <c r="E75" s="352"/>
      <c r="F75" s="314"/>
      <c r="G75" s="314"/>
      <c r="H75" s="610"/>
      <c r="I75" s="611"/>
      <c r="J75" s="310"/>
      <c r="K75" s="314"/>
      <c r="L75" s="314"/>
      <c r="M75" s="314"/>
      <c r="N75" s="446"/>
      <c r="O75" s="447"/>
      <c r="P75" s="314"/>
      <c r="Q75" s="314"/>
      <c r="R75" s="607"/>
      <c r="S75" s="608"/>
      <c r="T75" s="608"/>
      <c r="U75" s="608"/>
      <c r="V75" s="609"/>
      <c r="W75" s="129">
        <f t="shared" si="2"/>
        <v>0</v>
      </c>
      <c r="X75" s="140"/>
      <c r="Y75" s="141"/>
      <c r="Z75" s="144"/>
      <c r="AA75" s="3"/>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140"/>
      <c r="DW75" s="140"/>
      <c r="DX75" s="140"/>
    </row>
    <row r="76" spans="1:128" ht="27.95" customHeight="1" x14ac:dyDescent="0.2">
      <c r="A76" s="607">
        <v>45</v>
      </c>
      <c r="B76" s="608"/>
      <c r="C76" s="609"/>
      <c r="D76" s="314"/>
      <c r="E76" s="352"/>
      <c r="F76" s="314"/>
      <c r="G76" s="314"/>
      <c r="H76" s="610"/>
      <c r="I76" s="611"/>
      <c r="J76" s="310"/>
      <c r="K76" s="314"/>
      <c r="L76" s="314"/>
      <c r="M76" s="314"/>
      <c r="N76" s="446"/>
      <c r="O76" s="447"/>
      <c r="P76" s="314"/>
      <c r="Q76" s="314"/>
      <c r="R76" s="607"/>
      <c r="S76" s="608"/>
      <c r="T76" s="608"/>
      <c r="U76" s="608"/>
      <c r="V76" s="609"/>
      <c r="W76" s="129">
        <f t="shared" si="2"/>
        <v>0</v>
      </c>
      <c r="X76" s="140"/>
      <c r="Y76" s="141"/>
      <c r="Z76" s="144"/>
      <c r="AA76" s="3"/>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140"/>
      <c r="DW76" s="140"/>
      <c r="DX76" s="140"/>
    </row>
    <row r="77" spans="1:128" ht="27.95" customHeight="1" x14ac:dyDescent="0.2">
      <c r="A77" s="607">
        <v>46</v>
      </c>
      <c r="B77" s="608"/>
      <c r="C77" s="609"/>
      <c r="D77" s="314"/>
      <c r="E77" s="352"/>
      <c r="F77" s="314"/>
      <c r="G77" s="314"/>
      <c r="H77" s="610"/>
      <c r="I77" s="611"/>
      <c r="J77" s="310"/>
      <c r="K77" s="314"/>
      <c r="L77" s="314"/>
      <c r="M77" s="314"/>
      <c r="N77" s="446"/>
      <c r="O77" s="447"/>
      <c r="P77" s="314"/>
      <c r="Q77" s="314"/>
      <c r="R77" s="607"/>
      <c r="S77" s="608"/>
      <c r="T77" s="608"/>
      <c r="U77" s="608"/>
      <c r="V77" s="609"/>
      <c r="W77" s="129">
        <f t="shared" si="2"/>
        <v>0</v>
      </c>
      <c r="X77" s="140"/>
      <c r="Y77" s="141"/>
      <c r="Z77" s="144"/>
      <c r="AA77" s="3"/>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140"/>
      <c r="DW77" s="140"/>
      <c r="DX77" s="140"/>
    </row>
    <row r="78" spans="1:128" ht="27.95" customHeight="1" x14ac:dyDescent="0.2">
      <c r="A78" s="607">
        <v>47</v>
      </c>
      <c r="B78" s="608"/>
      <c r="C78" s="609"/>
      <c r="D78" s="314"/>
      <c r="E78" s="352"/>
      <c r="F78" s="314"/>
      <c r="G78" s="314"/>
      <c r="H78" s="610"/>
      <c r="I78" s="611"/>
      <c r="J78" s="310"/>
      <c r="K78" s="314"/>
      <c r="L78" s="314"/>
      <c r="M78" s="314"/>
      <c r="N78" s="446"/>
      <c r="O78" s="447"/>
      <c r="P78" s="314"/>
      <c r="Q78" s="314"/>
      <c r="R78" s="607"/>
      <c r="S78" s="608"/>
      <c r="T78" s="608"/>
      <c r="U78" s="608"/>
      <c r="V78" s="609"/>
      <c r="W78" s="129">
        <f t="shared" si="2"/>
        <v>0</v>
      </c>
      <c r="X78" s="140"/>
      <c r="Y78" s="141"/>
      <c r="Z78" s="144"/>
      <c r="AA78" s="3"/>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140"/>
      <c r="DW78" s="140"/>
      <c r="DX78" s="140"/>
    </row>
    <row r="79" spans="1:128" ht="27.95" customHeight="1" x14ac:dyDescent="0.2">
      <c r="A79" s="607">
        <v>48</v>
      </c>
      <c r="B79" s="608"/>
      <c r="C79" s="609"/>
      <c r="D79" s="314"/>
      <c r="E79" s="352"/>
      <c r="F79" s="314"/>
      <c r="G79" s="314"/>
      <c r="H79" s="610"/>
      <c r="I79" s="611"/>
      <c r="J79" s="310"/>
      <c r="K79" s="314"/>
      <c r="L79" s="314"/>
      <c r="M79" s="314"/>
      <c r="N79" s="446"/>
      <c r="O79" s="447"/>
      <c r="P79" s="314"/>
      <c r="Q79" s="314"/>
      <c r="R79" s="607"/>
      <c r="S79" s="608"/>
      <c r="T79" s="608"/>
      <c r="U79" s="608"/>
      <c r="V79" s="609"/>
      <c r="W79" s="129">
        <f t="shared" si="2"/>
        <v>0</v>
      </c>
      <c r="X79" s="140"/>
      <c r="Y79" s="141"/>
      <c r="Z79" s="144"/>
      <c r="AA79" s="3"/>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140"/>
      <c r="DW79" s="140"/>
      <c r="DX79" s="140"/>
    </row>
    <row r="80" spans="1:128" ht="27.95" customHeight="1" x14ac:dyDescent="0.2">
      <c r="A80" s="607">
        <v>49</v>
      </c>
      <c r="B80" s="608"/>
      <c r="C80" s="609"/>
      <c r="D80" s="314"/>
      <c r="E80" s="352"/>
      <c r="F80" s="314"/>
      <c r="G80" s="314"/>
      <c r="H80" s="610"/>
      <c r="I80" s="611"/>
      <c r="J80" s="310"/>
      <c r="K80" s="314"/>
      <c r="L80" s="314"/>
      <c r="M80" s="314"/>
      <c r="N80" s="446"/>
      <c r="O80" s="447"/>
      <c r="P80" s="314"/>
      <c r="Q80" s="314"/>
      <c r="R80" s="607"/>
      <c r="S80" s="608"/>
      <c r="T80" s="608"/>
      <c r="U80" s="608"/>
      <c r="V80" s="609"/>
      <c r="W80" s="129">
        <f t="shared" si="2"/>
        <v>0</v>
      </c>
      <c r="X80" s="140"/>
      <c r="Y80" s="141"/>
      <c r="Z80" s="144"/>
      <c r="AA80" s="3"/>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140"/>
      <c r="DW80" s="140"/>
      <c r="DX80" s="140"/>
    </row>
    <row r="81" spans="1:128" ht="27.95" customHeight="1" x14ac:dyDescent="0.2">
      <c r="A81" s="607">
        <v>50</v>
      </c>
      <c r="B81" s="608"/>
      <c r="C81" s="609"/>
      <c r="D81" s="314"/>
      <c r="E81" s="352"/>
      <c r="F81" s="314"/>
      <c r="G81" s="314"/>
      <c r="H81" s="610"/>
      <c r="I81" s="611"/>
      <c r="J81" s="310"/>
      <c r="K81" s="314"/>
      <c r="L81" s="314"/>
      <c r="M81" s="314"/>
      <c r="N81" s="446"/>
      <c r="O81" s="447"/>
      <c r="P81" s="314"/>
      <c r="Q81" s="314"/>
      <c r="R81" s="607"/>
      <c r="S81" s="608"/>
      <c r="T81" s="608"/>
      <c r="U81" s="608"/>
      <c r="V81" s="609"/>
      <c r="W81" s="129">
        <f t="shared" si="2"/>
        <v>0</v>
      </c>
      <c r="X81" s="140"/>
      <c r="Y81" s="141"/>
      <c r="Z81" s="144"/>
      <c r="AA81" s="3"/>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140"/>
      <c r="DW81" s="140"/>
      <c r="DX81" s="140"/>
    </row>
    <row r="82" spans="1:128" ht="27.95" customHeight="1" x14ac:dyDescent="0.2">
      <c r="A82" s="607">
        <v>51</v>
      </c>
      <c r="B82" s="608"/>
      <c r="C82" s="609"/>
      <c r="D82" s="314"/>
      <c r="E82" s="352"/>
      <c r="F82" s="314"/>
      <c r="G82" s="314"/>
      <c r="H82" s="610"/>
      <c r="I82" s="611"/>
      <c r="J82" s="310"/>
      <c r="K82" s="314"/>
      <c r="L82" s="314"/>
      <c r="M82" s="314"/>
      <c r="N82" s="446"/>
      <c r="O82" s="447"/>
      <c r="P82" s="314"/>
      <c r="Q82" s="314"/>
      <c r="R82" s="607"/>
      <c r="S82" s="608"/>
      <c r="T82" s="608"/>
      <c r="U82" s="608"/>
      <c r="V82" s="609"/>
      <c r="W82" s="129">
        <f t="shared" si="2"/>
        <v>0</v>
      </c>
      <c r="X82" s="140"/>
      <c r="Y82" s="141"/>
      <c r="Z82" s="144"/>
      <c r="AA82" s="3"/>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140"/>
      <c r="DW82" s="140"/>
      <c r="DX82" s="140"/>
    </row>
    <row r="83" spans="1:128" ht="27.95" customHeight="1" x14ac:dyDescent="0.2">
      <c r="A83" s="607">
        <v>52</v>
      </c>
      <c r="B83" s="608"/>
      <c r="C83" s="609"/>
      <c r="D83" s="314"/>
      <c r="E83" s="352"/>
      <c r="F83" s="314"/>
      <c r="G83" s="314"/>
      <c r="H83" s="610"/>
      <c r="I83" s="611"/>
      <c r="J83" s="310"/>
      <c r="K83" s="314"/>
      <c r="L83" s="314"/>
      <c r="M83" s="314"/>
      <c r="N83" s="446"/>
      <c r="O83" s="447"/>
      <c r="P83" s="314"/>
      <c r="Q83" s="314"/>
      <c r="R83" s="607"/>
      <c r="S83" s="608"/>
      <c r="T83" s="608"/>
      <c r="U83" s="608"/>
      <c r="V83" s="609"/>
      <c r="W83" s="129">
        <f t="shared" si="2"/>
        <v>0</v>
      </c>
      <c r="X83" s="140"/>
      <c r="Y83" s="141"/>
      <c r="Z83" s="144"/>
      <c r="AA83" s="3"/>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140"/>
      <c r="DW83" s="140"/>
      <c r="DX83" s="140"/>
    </row>
    <row r="84" spans="1:128" ht="27.95" customHeight="1" x14ac:dyDescent="0.2">
      <c r="A84" s="607">
        <v>53</v>
      </c>
      <c r="B84" s="608"/>
      <c r="C84" s="609"/>
      <c r="D84" s="314"/>
      <c r="E84" s="352"/>
      <c r="F84" s="314"/>
      <c r="G84" s="314"/>
      <c r="H84" s="610"/>
      <c r="I84" s="611"/>
      <c r="J84" s="310"/>
      <c r="K84" s="314"/>
      <c r="L84" s="314"/>
      <c r="M84" s="314"/>
      <c r="N84" s="446"/>
      <c r="O84" s="447"/>
      <c r="P84" s="314"/>
      <c r="Q84" s="314"/>
      <c r="R84" s="607"/>
      <c r="S84" s="608"/>
      <c r="T84" s="608"/>
      <c r="U84" s="608"/>
      <c r="V84" s="609"/>
      <c r="W84" s="129">
        <f t="shared" si="2"/>
        <v>0</v>
      </c>
      <c r="X84" s="140"/>
      <c r="Y84" s="141"/>
      <c r="Z84" s="144"/>
      <c r="AA84" s="3"/>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140"/>
      <c r="DW84" s="140"/>
      <c r="DX84" s="140"/>
    </row>
    <row r="85" spans="1:128" ht="27.95" customHeight="1" x14ac:dyDescent="0.2">
      <c r="A85" s="607">
        <v>54</v>
      </c>
      <c r="B85" s="608"/>
      <c r="C85" s="609"/>
      <c r="D85" s="314"/>
      <c r="E85" s="352"/>
      <c r="F85" s="314"/>
      <c r="G85" s="314"/>
      <c r="H85" s="610"/>
      <c r="I85" s="611"/>
      <c r="J85" s="310"/>
      <c r="K85" s="314"/>
      <c r="L85" s="314"/>
      <c r="M85" s="314"/>
      <c r="N85" s="446"/>
      <c r="O85" s="447"/>
      <c r="P85" s="314"/>
      <c r="Q85" s="314"/>
      <c r="R85" s="607"/>
      <c r="S85" s="608"/>
      <c r="T85" s="608"/>
      <c r="U85" s="608"/>
      <c r="V85" s="609"/>
      <c r="W85" s="129">
        <f t="shared" si="2"/>
        <v>0</v>
      </c>
      <c r="X85" s="140"/>
      <c r="Y85" s="141"/>
      <c r="Z85" s="144"/>
      <c r="AA85" s="3"/>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140"/>
      <c r="DW85" s="140"/>
      <c r="DX85" s="140"/>
    </row>
    <row r="86" spans="1:128" ht="27.95" customHeight="1" x14ac:dyDescent="0.2">
      <c r="A86" s="607">
        <v>55</v>
      </c>
      <c r="B86" s="608"/>
      <c r="C86" s="609"/>
      <c r="D86" s="314"/>
      <c r="E86" s="352"/>
      <c r="F86" s="314"/>
      <c r="G86" s="314"/>
      <c r="H86" s="610"/>
      <c r="I86" s="611"/>
      <c r="J86" s="310"/>
      <c r="K86" s="314"/>
      <c r="L86" s="314"/>
      <c r="M86" s="314"/>
      <c r="N86" s="446"/>
      <c r="O86" s="447"/>
      <c r="P86" s="314"/>
      <c r="Q86" s="314"/>
      <c r="R86" s="607"/>
      <c r="S86" s="608"/>
      <c r="T86" s="608"/>
      <c r="U86" s="608"/>
      <c r="V86" s="609"/>
      <c r="W86" s="129">
        <f t="shared" si="2"/>
        <v>0</v>
      </c>
      <c r="X86" s="140"/>
      <c r="Y86" s="141"/>
      <c r="Z86" s="144"/>
      <c r="AA86" s="3"/>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140"/>
      <c r="DW86" s="140"/>
      <c r="DX86" s="140"/>
    </row>
    <row r="87" spans="1:128" ht="27.95" customHeight="1" x14ac:dyDescent="0.2">
      <c r="A87" s="607">
        <v>56</v>
      </c>
      <c r="B87" s="608"/>
      <c r="C87" s="609"/>
      <c r="D87" s="314"/>
      <c r="E87" s="352"/>
      <c r="F87" s="314"/>
      <c r="G87" s="314"/>
      <c r="H87" s="610"/>
      <c r="I87" s="611"/>
      <c r="J87" s="310"/>
      <c r="K87" s="314"/>
      <c r="L87" s="314"/>
      <c r="M87" s="314"/>
      <c r="N87" s="446"/>
      <c r="O87" s="447"/>
      <c r="P87" s="314"/>
      <c r="Q87" s="314"/>
      <c r="R87" s="607"/>
      <c r="S87" s="608"/>
      <c r="T87" s="608"/>
      <c r="U87" s="608"/>
      <c r="V87" s="609"/>
      <c r="W87" s="129">
        <f t="shared" si="2"/>
        <v>0</v>
      </c>
      <c r="X87" s="140"/>
      <c r="Y87" s="141"/>
      <c r="Z87" s="144"/>
      <c r="AA87" s="3"/>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140"/>
      <c r="DW87" s="140"/>
      <c r="DX87" s="140"/>
    </row>
    <row r="88" spans="1:128" ht="27.95" customHeight="1" x14ac:dyDescent="0.2">
      <c r="A88" s="607">
        <v>57</v>
      </c>
      <c r="B88" s="608"/>
      <c r="C88" s="609"/>
      <c r="D88" s="314"/>
      <c r="E88" s="352"/>
      <c r="F88" s="314"/>
      <c r="G88" s="314"/>
      <c r="H88" s="610"/>
      <c r="I88" s="611"/>
      <c r="J88" s="310"/>
      <c r="K88" s="314"/>
      <c r="L88" s="314"/>
      <c r="M88" s="314"/>
      <c r="N88" s="446"/>
      <c r="O88" s="447"/>
      <c r="P88" s="314"/>
      <c r="Q88" s="314"/>
      <c r="R88" s="607"/>
      <c r="S88" s="608"/>
      <c r="T88" s="608"/>
      <c r="U88" s="608"/>
      <c r="V88" s="609"/>
      <c r="W88" s="129">
        <f t="shared" si="2"/>
        <v>0</v>
      </c>
      <c r="X88" s="140"/>
      <c r="Y88" s="141"/>
      <c r="Z88" s="144"/>
      <c r="AA88" s="3"/>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140"/>
      <c r="DW88" s="140"/>
      <c r="DX88" s="140"/>
    </row>
    <row r="89" spans="1:128" ht="27.95" customHeight="1" x14ac:dyDescent="0.2">
      <c r="A89" s="607">
        <v>58</v>
      </c>
      <c r="B89" s="608"/>
      <c r="C89" s="609"/>
      <c r="D89" s="314"/>
      <c r="E89" s="352"/>
      <c r="F89" s="314"/>
      <c r="G89" s="314"/>
      <c r="H89" s="610"/>
      <c r="I89" s="611"/>
      <c r="J89" s="310"/>
      <c r="K89" s="314"/>
      <c r="L89" s="314"/>
      <c r="M89" s="314"/>
      <c r="N89" s="446"/>
      <c r="O89" s="447"/>
      <c r="P89" s="314"/>
      <c r="Q89" s="314"/>
      <c r="R89" s="607"/>
      <c r="S89" s="608"/>
      <c r="T89" s="608"/>
      <c r="U89" s="608"/>
      <c r="V89" s="609"/>
      <c r="W89" s="129">
        <f t="shared" si="2"/>
        <v>0</v>
      </c>
      <c r="X89" s="140"/>
      <c r="Y89" s="141"/>
      <c r="Z89" s="144"/>
      <c r="AA89" s="3"/>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140"/>
      <c r="DW89" s="140"/>
      <c r="DX89" s="140"/>
    </row>
    <row r="90" spans="1:128" ht="27.95" customHeight="1" x14ac:dyDescent="0.2">
      <c r="A90" s="607">
        <v>59</v>
      </c>
      <c r="B90" s="608"/>
      <c r="C90" s="609"/>
      <c r="D90" s="314"/>
      <c r="E90" s="352"/>
      <c r="F90" s="314"/>
      <c r="G90" s="314"/>
      <c r="H90" s="610"/>
      <c r="I90" s="611"/>
      <c r="J90" s="310"/>
      <c r="K90" s="314"/>
      <c r="L90" s="314"/>
      <c r="M90" s="314"/>
      <c r="N90" s="446"/>
      <c r="O90" s="447"/>
      <c r="P90" s="314"/>
      <c r="Q90" s="314"/>
      <c r="R90" s="607"/>
      <c r="S90" s="608"/>
      <c r="T90" s="608"/>
      <c r="U90" s="608"/>
      <c r="V90" s="609"/>
      <c r="W90" s="129">
        <f t="shared" si="2"/>
        <v>0</v>
      </c>
      <c r="X90" s="140"/>
      <c r="Y90" s="141"/>
      <c r="Z90" s="144"/>
      <c r="AA90" s="3"/>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140"/>
      <c r="DW90" s="140"/>
      <c r="DX90" s="140"/>
    </row>
    <row r="91" spans="1:128" ht="27.95" customHeight="1" x14ac:dyDescent="0.2">
      <c r="A91" s="607">
        <v>60</v>
      </c>
      <c r="B91" s="608"/>
      <c r="C91" s="609"/>
      <c r="D91" s="314"/>
      <c r="E91" s="352"/>
      <c r="F91" s="314"/>
      <c r="G91" s="314"/>
      <c r="H91" s="610"/>
      <c r="I91" s="611"/>
      <c r="J91" s="310"/>
      <c r="K91" s="314"/>
      <c r="L91" s="314"/>
      <c r="M91" s="314"/>
      <c r="N91" s="446"/>
      <c r="O91" s="447"/>
      <c r="P91" s="314"/>
      <c r="Q91" s="314"/>
      <c r="R91" s="607"/>
      <c r="S91" s="608"/>
      <c r="T91" s="608"/>
      <c r="U91" s="608"/>
      <c r="V91" s="609"/>
      <c r="W91" s="129">
        <f t="shared" si="2"/>
        <v>0</v>
      </c>
      <c r="X91" s="140"/>
      <c r="Y91" s="141"/>
      <c r="Z91" s="144"/>
      <c r="AA91" s="3"/>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140"/>
      <c r="DW91" s="140"/>
      <c r="DX91" s="140"/>
    </row>
    <row r="92" spans="1:128" ht="27.95" customHeight="1" x14ac:dyDescent="0.2">
      <c r="A92" s="607">
        <v>61</v>
      </c>
      <c r="B92" s="608"/>
      <c r="C92" s="609"/>
      <c r="D92" s="314"/>
      <c r="E92" s="352"/>
      <c r="F92" s="314"/>
      <c r="G92" s="314"/>
      <c r="H92" s="610"/>
      <c r="I92" s="611"/>
      <c r="J92" s="310"/>
      <c r="K92" s="314"/>
      <c r="L92" s="314"/>
      <c r="M92" s="314"/>
      <c r="N92" s="446"/>
      <c r="O92" s="447"/>
      <c r="P92" s="314"/>
      <c r="Q92" s="314"/>
      <c r="R92" s="607"/>
      <c r="S92" s="608"/>
      <c r="T92" s="608"/>
      <c r="U92" s="608"/>
      <c r="V92" s="609"/>
      <c r="W92" s="129">
        <f t="shared" si="2"/>
        <v>0</v>
      </c>
      <c r="X92" s="140"/>
      <c r="Y92" s="141"/>
      <c r="Z92" s="144"/>
      <c r="AA92" s="3"/>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140"/>
      <c r="DW92" s="140"/>
      <c r="DX92" s="140"/>
    </row>
    <row r="93" spans="1:128" ht="27.95" customHeight="1" x14ac:dyDescent="0.2">
      <c r="A93" s="607">
        <v>62</v>
      </c>
      <c r="B93" s="608"/>
      <c r="C93" s="609"/>
      <c r="D93" s="314"/>
      <c r="E93" s="352"/>
      <c r="F93" s="314"/>
      <c r="G93" s="314"/>
      <c r="H93" s="610"/>
      <c r="I93" s="611"/>
      <c r="J93" s="310"/>
      <c r="K93" s="314"/>
      <c r="L93" s="314"/>
      <c r="M93" s="314"/>
      <c r="N93" s="446"/>
      <c r="O93" s="447"/>
      <c r="P93" s="314"/>
      <c r="Q93" s="314"/>
      <c r="R93" s="607"/>
      <c r="S93" s="608"/>
      <c r="T93" s="608"/>
      <c r="U93" s="608"/>
      <c r="V93" s="609"/>
      <c r="W93" s="129">
        <f t="shared" si="2"/>
        <v>0</v>
      </c>
      <c r="X93" s="140"/>
      <c r="Y93" s="141"/>
      <c r="Z93" s="144"/>
      <c r="AA93" s="3"/>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140"/>
      <c r="DW93" s="140"/>
      <c r="DX93" s="140"/>
    </row>
    <row r="94" spans="1:128" ht="27.95" customHeight="1" x14ac:dyDescent="0.2">
      <c r="A94" s="607">
        <v>63</v>
      </c>
      <c r="B94" s="608"/>
      <c r="C94" s="609"/>
      <c r="D94" s="314"/>
      <c r="E94" s="352"/>
      <c r="F94" s="314"/>
      <c r="G94" s="314"/>
      <c r="H94" s="610"/>
      <c r="I94" s="611"/>
      <c r="J94" s="310"/>
      <c r="K94" s="314"/>
      <c r="L94" s="314"/>
      <c r="M94" s="314"/>
      <c r="N94" s="446"/>
      <c r="O94" s="447"/>
      <c r="P94" s="314"/>
      <c r="Q94" s="314"/>
      <c r="R94" s="607"/>
      <c r="S94" s="608"/>
      <c r="T94" s="608"/>
      <c r="U94" s="608"/>
      <c r="V94" s="609"/>
      <c r="W94" s="129">
        <f t="shared" si="2"/>
        <v>0</v>
      </c>
      <c r="X94" s="140"/>
      <c r="Y94" s="141"/>
      <c r="Z94" s="144"/>
      <c r="AA94" s="3"/>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140"/>
      <c r="DW94" s="140"/>
      <c r="DX94" s="140"/>
    </row>
    <row r="95" spans="1:128" ht="27.95" customHeight="1" x14ac:dyDescent="0.2">
      <c r="A95" s="607">
        <v>64</v>
      </c>
      <c r="B95" s="608"/>
      <c r="C95" s="609"/>
      <c r="D95" s="314"/>
      <c r="E95" s="352"/>
      <c r="F95" s="314"/>
      <c r="G95" s="314"/>
      <c r="H95" s="610"/>
      <c r="I95" s="611"/>
      <c r="J95" s="310"/>
      <c r="K95" s="314"/>
      <c r="L95" s="314"/>
      <c r="M95" s="314"/>
      <c r="N95" s="446"/>
      <c r="O95" s="447"/>
      <c r="P95" s="314"/>
      <c r="Q95" s="314"/>
      <c r="R95" s="607"/>
      <c r="S95" s="608"/>
      <c r="T95" s="608"/>
      <c r="U95" s="608"/>
      <c r="V95" s="609"/>
      <c r="W95" s="129">
        <f t="shared" si="2"/>
        <v>0</v>
      </c>
      <c r="X95" s="140"/>
      <c r="Y95" s="141"/>
      <c r="Z95" s="144"/>
      <c r="AA95" s="3"/>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140"/>
      <c r="DW95" s="140"/>
      <c r="DX95" s="140"/>
    </row>
    <row r="96" spans="1:128" ht="27.95" customHeight="1" x14ac:dyDescent="0.2">
      <c r="A96" s="607">
        <v>65</v>
      </c>
      <c r="B96" s="608"/>
      <c r="C96" s="609"/>
      <c r="D96" s="314"/>
      <c r="E96" s="352"/>
      <c r="F96" s="314"/>
      <c r="G96" s="314"/>
      <c r="H96" s="610"/>
      <c r="I96" s="611"/>
      <c r="J96" s="310"/>
      <c r="K96" s="314"/>
      <c r="L96" s="314"/>
      <c r="M96" s="314"/>
      <c r="N96" s="446"/>
      <c r="O96" s="447"/>
      <c r="P96" s="314"/>
      <c r="Q96" s="314"/>
      <c r="R96" s="607"/>
      <c r="S96" s="608"/>
      <c r="T96" s="608"/>
      <c r="U96" s="608"/>
      <c r="V96" s="609"/>
      <c r="W96" s="129">
        <f t="shared" ref="W96:W111" si="3">IF(D96&gt;0,1,0)</f>
        <v>0</v>
      </c>
      <c r="X96" s="140"/>
      <c r="Y96" s="141"/>
      <c r="Z96" s="144"/>
      <c r="AA96" s="3"/>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140"/>
      <c r="DW96" s="140"/>
      <c r="DX96" s="140"/>
    </row>
    <row r="97" spans="1:128" ht="27.95" customHeight="1" x14ac:dyDescent="0.2">
      <c r="A97" s="607">
        <v>66</v>
      </c>
      <c r="B97" s="608"/>
      <c r="C97" s="609"/>
      <c r="D97" s="314"/>
      <c r="E97" s="352"/>
      <c r="F97" s="314"/>
      <c r="G97" s="314"/>
      <c r="H97" s="610"/>
      <c r="I97" s="611"/>
      <c r="J97" s="310"/>
      <c r="K97" s="314"/>
      <c r="L97" s="314"/>
      <c r="M97" s="314"/>
      <c r="N97" s="446"/>
      <c r="O97" s="447"/>
      <c r="P97" s="314"/>
      <c r="Q97" s="314"/>
      <c r="R97" s="607"/>
      <c r="S97" s="608"/>
      <c r="T97" s="608"/>
      <c r="U97" s="608"/>
      <c r="V97" s="609"/>
      <c r="W97" s="129">
        <f t="shared" si="3"/>
        <v>0</v>
      </c>
      <c r="X97" s="140"/>
      <c r="Y97" s="141"/>
      <c r="Z97" s="144"/>
      <c r="AA97" s="3"/>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140"/>
      <c r="DW97" s="140"/>
      <c r="DX97" s="140"/>
    </row>
    <row r="98" spans="1:128" ht="27.95" customHeight="1" x14ac:dyDescent="0.2">
      <c r="A98" s="607">
        <v>67</v>
      </c>
      <c r="B98" s="608"/>
      <c r="C98" s="609"/>
      <c r="D98" s="314"/>
      <c r="E98" s="352"/>
      <c r="F98" s="314"/>
      <c r="G98" s="314"/>
      <c r="H98" s="610"/>
      <c r="I98" s="611"/>
      <c r="J98" s="310"/>
      <c r="K98" s="314"/>
      <c r="L98" s="314"/>
      <c r="M98" s="314"/>
      <c r="N98" s="446"/>
      <c r="O98" s="447"/>
      <c r="P98" s="314"/>
      <c r="Q98" s="314"/>
      <c r="R98" s="607"/>
      <c r="S98" s="608"/>
      <c r="T98" s="608"/>
      <c r="U98" s="608"/>
      <c r="V98" s="609"/>
      <c r="W98" s="129">
        <f t="shared" si="3"/>
        <v>0</v>
      </c>
      <c r="X98" s="140"/>
      <c r="Y98" s="141"/>
      <c r="Z98" s="144"/>
      <c r="AA98" s="3"/>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140"/>
      <c r="DW98" s="140"/>
      <c r="DX98" s="140"/>
    </row>
    <row r="99" spans="1:128" ht="27.95" customHeight="1" x14ac:dyDescent="0.2">
      <c r="A99" s="607">
        <v>68</v>
      </c>
      <c r="B99" s="608"/>
      <c r="C99" s="609"/>
      <c r="D99" s="314"/>
      <c r="E99" s="352"/>
      <c r="F99" s="314"/>
      <c r="G99" s="314"/>
      <c r="H99" s="610"/>
      <c r="I99" s="611"/>
      <c r="J99" s="310"/>
      <c r="K99" s="314"/>
      <c r="L99" s="314"/>
      <c r="M99" s="314"/>
      <c r="N99" s="446"/>
      <c r="O99" s="447"/>
      <c r="P99" s="314"/>
      <c r="Q99" s="314"/>
      <c r="R99" s="607"/>
      <c r="S99" s="608"/>
      <c r="T99" s="608"/>
      <c r="U99" s="608"/>
      <c r="V99" s="609"/>
      <c r="W99" s="129">
        <f t="shared" si="3"/>
        <v>0</v>
      </c>
      <c r="X99" s="140"/>
      <c r="Y99" s="141"/>
      <c r="Z99" s="144"/>
      <c r="AA99" s="3"/>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140"/>
      <c r="DW99" s="140"/>
      <c r="DX99" s="140"/>
    </row>
    <row r="100" spans="1:128" ht="27.95" customHeight="1" x14ac:dyDescent="0.2">
      <c r="A100" s="607">
        <v>69</v>
      </c>
      <c r="B100" s="608"/>
      <c r="C100" s="609"/>
      <c r="D100" s="314"/>
      <c r="E100" s="352"/>
      <c r="F100" s="314"/>
      <c r="G100" s="314"/>
      <c r="H100" s="610"/>
      <c r="I100" s="611"/>
      <c r="J100" s="310"/>
      <c r="K100" s="314"/>
      <c r="L100" s="314"/>
      <c r="M100" s="314"/>
      <c r="N100" s="446"/>
      <c r="O100" s="447"/>
      <c r="P100" s="314"/>
      <c r="Q100" s="314"/>
      <c r="R100" s="607"/>
      <c r="S100" s="608"/>
      <c r="T100" s="608"/>
      <c r="U100" s="608"/>
      <c r="V100" s="609"/>
      <c r="W100" s="129">
        <f t="shared" si="3"/>
        <v>0</v>
      </c>
      <c r="X100" s="140"/>
      <c r="Y100" s="141"/>
      <c r="Z100" s="144"/>
      <c r="AA100" s="3"/>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140"/>
      <c r="DW100" s="140"/>
      <c r="DX100" s="140"/>
    </row>
    <row r="101" spans="1:128" ht="27.95" customHeight="1" x14ac:dyDescent="0.2">
      <c r="A101" s="607">
        <v>70</v>
      </c>
      <c r="B101" s="608"/>
      <c r="C101" s="609"/>
      <c r="D101" s="314"/>
      <c r="E101" s="352"/>
      <c r="F101" s="314"/>
      <c r="G101" s="314"/>
      <c r="H101" s="610"/>
      <c r="I101" s="611"/>
      <c r="J101" s="310"/>
      <c r="K101" s="314"/>
      <c r="L101" s="314"/>
      <c r="M101" s="314"/>
      <c r="N101" s="446"/>
      <c r="O101" s="447"/>
      <c r="P101" s="314"/>
      <c r="Q101" s="314"/>
      <c r="R101" s="607"/>
      <c r="S101" s="608"/>
      <c r="T101" s="608"/>
      <c r="U101" s="608"/>
      <c r="V101" s="609"/>
      <c r="W101" s="129">
        <f t="shared" si="3"/>
        <v>0</v>
      </c>
      <c r="X101" s="140"/>
      <c r="Y101" s="141"/>
      <c r="Z101" s="144"/>
      <c r="AA101" s="3"/>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140"/>
      <c r="DW101" s="140"/>
      <c r="DX101" s="140"/>
    </row>
    <row r="102" spans="1:128" ht="27.95" customHeight="1" x14ac:dyDescent="0.2">
      <c r="A102" s="607">
        <v>71</v>
      </c>
      <c r="B102" s="608"/>
      <c r="C102" s="609"/>
      <c r="D102" s="314"/>
      <c r="E102" s="352"/>
      <c r="F102" s="314"/>
      <c r="G102" s="314"/>
      <c r="H102" s="610"/>
      <c r="I102" s="611"/>
      <c r="J102" s="310"/>
      <c r="K102" s="314"/>
      <c r="L102" s="314"/>
      <c r="M102" s="314"/>
      <c r="N102" s="446"/>
      <c r="O102" s="447"/>
      <c r="P102" s="314"/>
      <c r="Q102" s="314"/>
      <c r="R102" s="607"/>
      <c r="S102" s="608"/>
      <c r="T102" s="608"/>
      <c r="U102" s="608"/>
      <c r="V102" s="609"/>
      <c r="W102" s="129">
        <f t="shared" si="3"/>
        <v>0</v>
      </c>
      <c r="X102" s="140"/>
      <c r="Y102" s="141"/>
      <c r="Z102" s="144"/>
      <c r="AA102" s="3"/>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140"/>
      <c r="DW102" s="140"/>
      <c r="DX102" s="140"/>
    </row>
    <row r="103" spans="1:128" ht="27.95" customHeight="1" x14ac:dyDescent="0.2">
      <c r="A103" s="607">
        <v>72</v>
      </c>
      <c r="B103" s="608"/>
      <c r="C103" s="609"/>
      <c r="D103" s="314"/>
      <c r="E103" s="352"/>
      <c r="F103" s="314"/>
      <c r="G103" s="314"/>
      <c r="H103" s="610"/>
      <c r="I103" s="611"/>
      <c r="J103" s="310"/>
      <c r="K103" s="314"/>
      <c r="L103" s="314"/>
      <c r="M103" s="314"/>
      <c r="N103" s="446"/>
      <c r="O103" s="447"/>
      <c r="P103" s="314"/>
      <c r="Q103" s="314"/>
      <c r="R103" s="607"/>
      <c r="S103" s="608"/>
      <c r="T103" s="608"/>
      <c r="U103" s="608"/>
      <c r="V103" s="609"/>
      <c r="W103" s="129">
        <f t="shared" si="3"/>
        <v>0</v>
      </c>
      <c r="X103" s="140"/>
      <c r="Y103" s="141"/>
      <c r="Z103" s="144"/>
      <c r="AA103" s="3"/>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140"/>
      <c r="DW103" s="140"/>
      <c r="DX103" s="140"/>
    </row>
    <row r="104" spans="1:128" ht="27.95" customHeight="1" x14ac:dyDescent="0.2">
      <c r="A104" s="607">
        <v>73</v>
      </c>
      <c r="B104" s="608"/>
      <c r="C104" s="609"/>
      <c r="D104" s="314"/>
      <c r="E104" s="352"/>
      <c r="F104" s="314"/>
      <c r="G104" s="314"/>
      <c r="H104" s="610"/>
      <c r="I104" s="611"/>
      <c r="J104" s="310"/>
      <c r="K104" s="314"/>
      <c r="L104" s="314"/>
      <c r="M104" s="314"/>
      <c r="N104" s="446"/>
      <c r="O104" s="447"/>
      <c r="P104" s="314"/>
      <c r="Q104" s="314"/>
      <c r="R104" s="607"/>
      <c r="S104" s="608"/>
      <c r="T104" s="608"/>
      <c r="U104" s="608"/>
      <c r="V104" s="609"/>
      <c r="W104" s="129">
        <f t="shared" si="3"/>
        <v>0</v>
      </c>
      <c r="X104" s="140"/>
      <c r="Y104" s="141"/>
      <c r="Z104" s="144"/>
      <c r="AA104" s="3"/>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140"/>
      <c r="DW104" s="140"/>
      <c r="DX104" s="140"/>
    </row>
    <row r="105" spans="1:128" ht="27.95" customHeight="1" x14ac:dyDescent="0.2">
      <c r="A105" s="607">
        <v>74</v>
      </c>
      <c r="B105" s="608"/>
      <c r="C105" s="609"/>
      <c r="D105" s="314"/>
      <c r="E105" s="352"/>
      <c r="F105" s="314"/>
      <c r="G105" s="314"/>
      <c r="H105" s="610"/>
      <c r="I105" s="611"/>
      <c r="J105" s="310"/>
      <c r="K105" s="314"/>
      <c r="L105" s="314"/>
      <c r="M105" s="314"/>
      <c r="N105" s="446"/>
      <c r="O105" s="447"/>
      <c r="P105" s="314"/>
      <c r="Q105" s="314"/>
      <c r="R105" s="607"/>
      <c r="S105" s="608"/>
      <c r="T105" s="608"/>
      <c r="U105" s="608"/>
      <c r="V105" s="609"/>
      <c r="W105" s="129">
        <f t="shared" si="3"/>
        <v>0</v>
      </c>
      <c r="X105" s="140"/>
      <c r="Y105" s="141"/>
      <c r="Z105" s="144"/>
      <c r="AA105" s="3"/>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140"/>
      <c r="DW105" s="140"/>
      <c r="DX105" s="140"/>
    </row>
    <row r="106" spans="1:128" ht="27.95" customHeight="1" x14ac:dyDescent="0.2">
      <c r="A106" s="607">
        <v>75</v>
      </c>
      <c r="B106" s="608"/>
      <c r="C106" s="609"/>
      <c r="D106" s="314"/>
      <c r="E106" s="352"/>
      <c r="F106" s="314"/>
      <c r="G106" s="314"/>
      <c r="H106" s="610"/>
      <c r="I106" s="611"/>
      <c r="J106" s="310"/>
      <c r="K106" s="314"/>
      <c r="L106" s="314"/>
      <c r="M106" s="314"/>
      <c r="N106" s="446"/>
      <c r="O106" s="447"/>
      <c r="P106" s="314"/>
      <c r="Q106" s="314"/>
      <c r="R106" s="607"/>
      <c r="S106" s="608"/>
      <c r="T106" s="608"/>
      <c r="U106" s="608"/>
      <c r="V106" s="609"/>
      <c r="W106" s="129">
        <f t="shared" si="3"/>
        <v>0</v>
      </c>
      <c r="X106" s="140"/>
      <c r="Y106" s="141"/>
      <c r="Z106" s="144"/>
      <c r="AA106" s="3"/>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140"/>
      <c r="DW106" s="140"/>
      <c r="DX106" s="140"/>
    </row>
    <row r="107" spans="1:128" ht="27.95" customHeight="1" x14ac:dyDescent="0.2">
      <c r="A107" s="607">
        <v>76</v>
      </c>
      <c r="B107" s="608"/>
      <c r="C107" s="609"/>
      <c r="D107" s="314"/>
      <c r="E107" s="352"/>
      <c r="F107" s="314"/>
      <c r="G107" s="314"/>
      <c r="H107" s="610"/>
      <c r="I107" s="611"/>
      <c r="J107" s="310"/>
      <c r="K107" s="314"/>
      <c r="L107" s="314"/>
      <c r="M107" s="314"/>
      <c r="N107" s="446"/>
      <c r="O107" s="447"/>
      <c r="P107" s="314"/>
      <c r="Q107" s="314"/>
      <c r="R107" s="607"/>
      <c r="S107" s="608"/>
      <c r="T107" s="608"/>
      <c r="U107" s="608"/>
      <c r="V107" s="609"/>
      <c r="W107" s="129">
        <f t="shared" si="3"/>
        <v>0</v>
      </c>
      <c r="X107" s="140"/>
      <c r="Y107" s="141"/>
      <c r="Z107" s="144"/>
      <c r="AA107" s="3"/>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140"/>
      <c r="DW107" s="140"/>
      <c r="DX107" s="140"/>
    </row>
    <row r="108" spans="1:128" ht="27.95" customHeight="1" x14ac:dyDescent="0.2">
      <c r="A108" s="607">
        <v>77</v>
      </c>
      <c r="B108" s="608"/>
      <c r="C108" s="609"/>
      <c r="D108" s="314"/>
      <c r="E108" s="352"/>
      <c r="F108" s="314"/>
      <c r="G108" s="314"/>
      <c r="H108" s="610"/>
      <c r="I108" s="611"/>
      <c r="J108" s="310"/>
      <c r="K108" s="314"/>
      <c r="L108" s="314"/>
      <c r="M108" s="314"/>
      <c r="N108" s="446"/>
      <c r="O108" s="447"/>
      <c r="P108" s="314"/>
      <c r="Q108" s="314"/>
      <c r="R108" s="607"/>
      <c r="S108" s="608"/>
      <c r="T108" s="608"/>
      <c r="U108" s="608"/>
      <c r="V108" s="609"/>
      <c r="W108" s="129">
        <f t="shared" si="3"/>
        <v>0</v>
      </c>
      <c r="X108" s="140"/>
      <c r="Y108" s="141"/>
      <c r="Z108" s="144"/>
      <c r="AA108" s="3"/>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140"/>
      <c r="DW108" s="140"/>
      <c r="DX108" s="140"/>
    </row>
    <row r="109" spans="1:128" ht="27.95" customHeight="1" x14ac:dyDescent="0.2">
      <c r="A109" s="607">
        <v>78</v>
      </c>
      <c r="B109" s="608"/>
      <c r="C109" s="609"/>
      <c r="D109" s="314"/>
      <c r="E109" s="352"/>
      <c r="F109" s="314"/>
      <c r="G109" s="314"/>
      <c r="H109" s="610"/>
      <c r="I109" s="611"/>
      <c r="J109" s="310"/>
      <c r="K109" s="314"/>
      <c r="L109" s="314"/>
      <c r="M109" s="314"/>
      <c r="N109" s="446"/>
      <c r="O109" s="447"/>
      <c r="P109" s="314"/>
      <c r="Q109" s="314"/>
      <c r="R109" s="607"/>
      <c r="S109" s="608"/>
      <c r="T109" s="608"/>
      <c r="U109" s="608"/>
      <c r="V109" s="609"/>
      <c r="W109" s="129">
        <f t="shared" si="3"/>
        <v>0</v>
      </c>
      <c r="X109" s="140"/>
      <c r="Y109" s="141"/>
      <c r="Z109" s="144"/>
      <c r="AA109" s="3"/>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140"/>
      <c r="DW109" s="140"/>
      <c r="DX109" s="140"/>
    </row>
    <row r="110" spans="1:128" ht="27.95" customHeight="1" x14ac:dyDescent="0.2">
      <c r="A110" s="607">
        <v>79</v>
      </c>
      <c r="B110" s="608"/>
      <c r="C110" s="609"/>
      <c r="D110" s="314"/>
      <c r="E110" s="352"/>
      <c r="F110" s="314"/>
      <c r="G110" s="314"/>
      <c r="H110" s="610"/>
      <c r="I110" s="611"/>
      <c r="J110" s="310"/>
      <c r="K110" s="314"/>
      <c r="L110" s="314"/>
      <c r="M110" s="314"/>
      <c r="N110" s="446"/>
      <c r="O110" s="447"/>
      <c r="P110" s="314"/>
      <c r="Q110" s="314"/>
      <c r="R110" s="607"/>
      <c r="S110" s="608"/>
      <c r="T110" s="608"/>
      <c r="U110" s="608"/>
      <c r="V110" s="609"/>
      <c r="W110" s="129">
        <f t="shared" si="3"/>
        <v>0</v>
      </c>
      <c r="X110" s="140"/>
      <c r="Y110" s="141"/>
      <c r="Z110" s="144"/>
      <c r="AA110" s="3"/>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140"/>
      <c r="DW110" s="140"/>
      <c r="DX110" s="140"/>
    </row>
    <row r="111" spans="1:128" ht="27.95" customHeight="1" x14ac:dyDescent="0.2">
      <c r="A111" s="607">
        <v>80</v>
      </c>
      <c r="B111" s="608"/>
      <c r="C111" s="609"/>
      <c r="D111" s="314"/>
      <c r="E111" s="352"/>
      <c r="F111" s="314"/>
      <c r="G111" s="314"/>
      <c r="H111" s="610"/>
      <c r="I111" s="611"/>
      <c r="J111" s="310"/>
      <c r="K111" s="314"/>
      <c r="L111" s="314"/>
      <c r="M111" s="314"/>
      <c r="N111" s="446"/>
      <c r="O111" s="447"/>
      <c r="P111" s="314"/>
      <c r="Q111" s="314"/>
      <c r="R111" s="607"/>
      <c r="S111" s="608"/>
      <c r="T111" s="608"/>
      <c r="U111" s="608"/>
      <c r="V111" s="609"/>
      <c r="W111" s="129">
        <f t="shared" si="3"/>
        <v>0</v>
      </c>
      <c r="X111" s="140"/>
      <c r="Y111" s="141"/>
      <c r="Z111" s="144"/>
      <c r="AA111" s="3"/>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140"/>
      <c r="DW111" s="140"/>
      <c r="DX111" s="140"/>
    </row>
    <row r="112" spans="1:128" ht="27.95" customHeight="1" x14ac:dyDescent="0.2">
      <c r="A112" s="617" t="s">
        <v>162</v>
      </c>
      <c r="B112" s="617"/>
      <c r="C112" s="617"/>
      <c r="D112" s="617"/>
      <c r="E112" s="617"/>
      <c r="F112" s="617"/>
      <c r="G112" s="617"/>
      <c r="H112" s="617"/>
      <c r="I112" s="617"/>
      <c r="J112" s="617"/>
      <c r="K112" s="617"/>
      <c r="L112" s="312">
        <f>SUMIF(L32:L111,AT18,W32:W111)</f>
        <v>41</v>
      </c>
      <c r="M112" s="312">
        <f>SUMIF(M32:M111,AT18,W32:W111)</f>
        <v>41</v>
      </c>
      <c r="N112" s="438">
        <f>SUMIF(N32:N111,AT18,W32:W111)</f>
        <v>41</v>
      </c>
      <c r="O112" s="439"/>
      <c r="P112" s="312">
        <f>SUMIF(P32:P111,AT18,W32:BC111)</f>
        <v>41</v>
      </c>
      <c r="Q112" s="312">
        <f>SUMIF(Q32:Q111,AT18,W32:BH111)</f>
        <v>41</v>
      </c>
      <c r="R112" s="618">
        <f>SUM(W32:W111)</f>
        <v>41</v>
      </c>
      <c r="S112" s="618"/>
      <c r="T112" s="618"/>
      <c r="U112" s="618"/>
      <c r="V112" s="618"/>
      <c r="W112" s="129"/>
      <c r="X112" s="140"/>
      <c r="Y112" s="141"/>
      <c r="Z112" s="144"/>
      <c r="AA112" s="3"/>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140"/>
      <c r="DW112" s="140"/>
      <c r="DX112" s="140"/>
    </row>
    <row r="113" spans="1:128" ht="14.1" customHeight="1" x14ac:dyDescent="0.2">
      <c r="A113" s="103"/>
      <c r="B113" s="103"/>
      <c r="C113" s="103"/>
      <c r="D113" s="104"/>
      <c r="E113" s="104"/>
      <c r="F113" s="103"/>
      <c r="G113" s="103"/>
      <c r="H113" s="103"/>
      <c r="I113" s="103"/>
      <c r="J113" s="103"/>
      <c r="K113" s="103"/>
      <c r="L113" s="103"/>
      <c r="M113" s="103"/>
      <c r="N113" s="103"/>
      <c r="O113" s="103"/>
      <c r="P113" s="103"/>
      <c r="Q113" s="103"/>
      <c r="R113" s="103"/>
      <c r="S113" s="103"/>
      <c r="T113" s="103"/>
      <c r="U113" s="105"/>
      <c r="V113" s="105"/>
      <c r="W113" s="133"/>
      <c r="X113" s="105"/>
      <c r="Y113" s="105"/>
      <c r="Z113" s="107"/>
      <c r="AA113" s="107"/>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c r="BS113" s="106"/>
      <c r="BT113" s="106"/>
      <c r="BU113" s="106"/>
      <c r="BV113" s="106"/>
      <c r="BW113" s="106"/>
      <c r="BX113" s="106"/>
      <c r="BY113" s="106"/>
      <c r="BZ113" s="106"/>
      <c r="CA113" s="106"/>
      <c r="CB113" s="106"/>
      <c r="CC113" s="106"/>
      <c r="CD113" s="106"/>
      <c r="CE113" s="106"/>
      <c r="CF113" s="106"/>
      <c r="CG113" s="106"/>
      <c r="CH113" s="106"/>
      <c r="CI113" s="106"/>
      <c r="CJ113" s="106"/>
      <c r="CK113" s="106"/>
      <c r="CL113" s="106"/>
      <c r="CM113" s="106"/>
      <c r="CN113" s="106"/>
      <c r="CO113" s="106"/>
      <c r="CP113" s="106"/>
      <c r="CQ113" s="106"/>
      <c r="CR113" s="106"/>
      <c r="CS113" s="106"/>
      <c r="CT113" s="106"/>
      <c r="CU113" s="106"/>
      <c r="CV113" s="106"/>
      <c r="CW113" s="106"/>
      <c r="CX113" s="106"/>
      <c r="CY113" s="106"/>
      <c r="CZ113" s="106"/>
      <c r="DA113" s="106"/>
      <c r="DB113" s="106"/>
      <c r="DC113" s="106"/>
      <c r="DD113" s="106"/>
      <c r="DE113" s="106"/>
      <c r="DF113" s="106"/>
      <c r="DG113" s="106"/>
      <c r="DH113" s="106"/>
      <c r="DI113" s="106"/>
      <c r="DJ113" s="106"/>
      <c r="DK113" s="106"/>
      <c r="DL113" s="106"/>
      <c r="DM113" s="106"/>
      <c r="DN113" s="106"/>
      <c r="DO113" s="106"/>
      <c r="DP113" s="106"/>
      <c r="DQ113" s="106"/>
      <c r="DR113" s="106"/>
      <c r="DS113" s="106"/>
      <c r="DT113" s="106"/>
      <c r="DU113" s="106"/>
      <c r="DV113" s="105"/>
      <c r="DW113" s="105"/>
      <c r="DX113" s="105"/>
    </row>
    <row r="114" spans="1:128" ht="14.1" customHeight="1" x14ac:dyDescent="0.2">
      <c r="A114" s="103"/>
      <c r="B114" s="103"/>
      <c r="C114" s="103"/>
      <c r="D114" s="104"/>
      <c r="E114" s="104"/>
      <c r="F114" s="103"/>
      <c r="G114" s="103"/>
      <c r="H114" s="103"/>
      <c r="I114" s="103"/>
      <c r="J114" s="103"/>
      <c r="K114" s="103"/>
      <c r="L114" s="103"/>
      <c r="M114" s="103"/>
      <c r="N114" s="103"/>
      <c r="O114" s="103"/>
      <c r="P114" s="103"/>
      <c r="Q114" s="103"/>
      <c r="R114" s="103"/>
      <c r="S114" s="103"/>
      <c r="T114" s="103"/>
      <c r="U114" s="105"/>
      <c r="V114" s="105"/>
      <c r="W114" s="133"/>
      <c r="X114" s="105"/>
      <c r="Y114" s="105"/>
      <c r="Z114" s="107"/>
      <c r="AA114" s="107"/>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c r="BS114" s="106"/>
      <c r="BT114" s="106"/>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c r="CO114" s="106"/>
      <c r="CP114" s="106"/>
      <c r="CQ114" s="106"/>
      <c r="CR114" s="106"/>
      <c r="CS114" s="106"/>
      <c r="CT114" s="106"/>
      <c r="CU114" s="106"/>
      <c r="CV114" s="106"/>
      <c r="CW114" s="106"/>
      <c r="CX114" s="106"/>
      <c r="CY114" s="106"/>
      <c r="CZ114" s="106"/>
      <c r="DA114" s="106"/>
      <c r="DB114" s="106"/>
      <c r="DC114" s="106"/>
      <c r="DD114" s="106"/>
      <c r="DE114" s="106"/>
      <c r="DF114" s="106"/>
      <c r="DG114" s="106"/>
      <c r="DH114" s="106"/>
      <c r="DI114" s="106"/>
      <c r="DJ114" s="106"/>
      <c r="DK114" s="106"/>
      <c r="DL114" s="106"/>
      <c r="DM114" s="106"/>
      <c r="DN114" s="106"/>
      <c r="DO114" s="106"/>
      <c r="DP114" s="106"/>
      <c r="DQ114" s="106"/>
      <c r="DR114" s="106"/>
      <c r="DS114" s="106"/>
      <c r="DT114" s="106"/>
      <c r="DU114" s="106"/>
      <c r="DV114" s="105"/>
      <c r="DW114" s="105"/>
      <c r="DX114" s="105"/>
    </row>
    <row r="115" spans="1:128" ht="14.1" customHeight="1" x14ac:dyDescent="0.2">
      <c r="A115" s="103"/>
      <c r="B115" s="103"/>
      <c r="C115" s="103"/>
      <c r="D115" s="104"/>
      <c r="E115" s="104"/>
      <c r="F115" s="103"/>
      <c r="G115" s="103"/>
      <c r="H115" s="103"/>
      <c r="I115" s="103"/>
      <c r="J115" s="103"/>
      <c r="K115" s="103"/>
      <c r="L115" s="103"/>
      <c r="M115" s="103"/>
      <c r="N115" s="103"/>
      <c r="O115" s="103"/>
      <c r="P115" s="103"/>
      <c r="Q115" s="103"/>
      <c r="R115" s="103"/>
      <c r="S115" s="103"/>
      <c r="T115" s="103"/>
      <c r="U115" s="105"/>
      <c r="V115" s="105"/>
      <c r="W115" s="133"/>
      <c r="X115" s="105"/>
      <c r="Y115" s="105"/>
      <c r="Z115" s="107"/>
      <c r="AA115" s="107"/>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c r="BS115" s="106"/>
      <c r="BT115" s="106"/>
      <c r="BU115" s="106"/>
      <c r="BV115" s="106"/>
      <c r="BW115" s="106"/>
      <c r="BX115" s="106"/>
      <c r="BY115" s="106"/>
      <c r="BZ115" s="106"/>
      <c r="CA115" s="106"/>
      <c r="CB115" s="106"/>
      <c r="CC115" s="106"/>
      <c r="CD115" s="106"/>
      <c r="CE115" s="106"/>
      <c r="CF115" s="106"/>
      <c r="CG115" s="106"/>
      <c r="CH115" s="106"/>
      <c r="CI115" s="106"/>
      <c r="CJ115" s="106"/>
      <c r="CK115" s="106"/>
      <c r="CL115" s="106"/>
      <c r="CM115" s="106"/>
      <c r="CN115" s="106"/>
      <c r="CO115" s="106"/>
      <c r="CP115" s="106"/>
      <c r="CQ115" s="106"/>
      <c r="CR115" s="106"/>
      <c r="CS115" s="106"/>
      <c r="CT115" s="106"/>
      <c r="CU115" s="106"/>
      <c r="CV115" s="106"/>
      <c r="CW115" s="106"/>
      <c r="CX115" s="106"/>
      <c r="CY115" s="106"/>
      <c r="CZ115" s="106"/>
      <c r="DA115" s="106"/>
      <c r="DB115" s="106"/>
      <c r="DC115" s="106"/>
      <c r="DD115" s="106"/>
      <c r="DE115" s="106"/>
      <c r="DF115" s="106"/>
      <c r="DG115" s="106"/>
      <c r="DH115" s="106"/>
      <c r="DI115" s="106"/>
      <c r="DJ115" s="106"/>
      <c r="DK115" s="106"/>
      <c r="DL115" s="106"/>
      <c r="DM115" s="106"/>
      <c r="DN115" s="106"/>
      <c r="DO115" s="106"/>
      <c r="DP115" s="106"/>
      <c r="DQ115" s="106"/>
      <c r="DR115" s="106"/>
      <c r="DS115" s="106"/>
      <c r="DT115" s="106"/>
      <c r="DU115" s="106"/>
      <c r="DV115" s="105"/>
      <c r="DW115" s="105"/>
      <c r="DX115" s="105"/>
    </row>
    <row r="116" spans="1:128" ht="14.1" customHeight="1" x14ac:dyDescent="0.2">
      <c r="A116" s="103"/>
      <c r="B116" s="103"/>
      <c r="C116" s="103"/>
      <c r="D116" s="104"/>
      <c r="E116" s="104"/>
      <c r="F116" s="103"/>
      <c r="G116" s="103"/>
      <c r="H116" s="103"/>
      <c r="I116" s="103"/>
      <c r="J116" s="103"/>
      <c r="K116" s="103"/>
      <c r="L116" s="103"/>
      <c r="M116" s="103"/>
      <c r="N116" s="103"/>
      <c r="O116" s="103"/>
      <c r="P116" s="103"/>
      <c r="Q116" s="103"/>
      <c r="R116" s="103"/>
      <c r="S116" s="103"/>
      <c r="T116" s="103"/>
      <c r="U116" s="105"/>
      <c r="V116" s="105"/>
      <c r="W116" s="133"/>
      <c r="X116" s="105"/>
      <c r="Y116" s="105"/>
      <c r="Z116" s="107"/>
      <c r="AA116" s="107"/>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c r="BS116" s="106"/>
      <c r="BT116" s="106"/>
      <c r="BU116" s="106"/>
      <c r="BV116" s="106"/>
      <c r="BW116" s="106"/>
      <c r="BX116" s="106"/>
      <c r="BY116" s="106"/>
      <c r="BZ116" s="106"/>
      <c r="CA116" s="106"/>
      <c r="CB116" s="106"/>
      <c r="CC116" s="106"/>
      <c r="CD116" s="106"/>
      <c r="CE116" s="106"/>
      <c r="CF116" s="106"/>
      <c r="CG116" s="106"/>
      <c r="CH116" s="106"/>
      <c r="CI116" s="106"/>
      <c r="CJ116" s="106"/>
      <c r="CK116" s="106"/>
      <c r="CL116" s="106"/>
      <c r="CM116" s="106"/>
      <c r="CN116" s="106"/>
      <c r="CO116" s="106"/>
      <c r="CP116" s="106"/>
      <c r="CQ116" s="106"/>
      <c r="CR116" s="106"/>
      <c r="CS116" s="106"/>
      <c r="CT116" s="106"/>
      <c r="CU116" s="106"/>
      <c r="CV116" s="106"/>
      <c r="CW116" s="106"/>
      <c r="CX116" s="106"/>
      <c r="CY116" s="106"/>
      <c r="CZ116" s="106"/>
      <c r="DA116" s="106"/>
      <c r="DB116" s="106"/>
      <c r="DC116" s="106"/>
      <c r="DD116" s="106"/>
      <c r="DE116" s="106"/>
      <c r="DF116" s="106"/>
      <c r="DG116" s="106"/>
      <c r="DH116" s="106"/>
      <c r="DI116" s="106"/>
      <c r="DJ116" s="106"/>
      <c r="DK116" s="106"/>
      <c r="DL116" s="106"/>
      <c r="DM116" s="106"/>
      <c r="DN116" s="106"/>
      <c r="DO116" s="106"/>
      <c r="DP116" s="106"/>
      <c r="DQ116" s="106"/>
      <c r="DR116" s="106"/>
      <c r="DS116" s="106"/>
      <c r="DT116" s="106"/>
      <c r="DU116" s="106"/>
      <c r="DV116" s="105"/>
      <c r="DW116" s="105"/>
      <c r="DX116" s="105"/>
    </row>
  </sheetData>
  <sheetProtection algorithmName="SHA-512" hashValue="dnUkJwXjSANY4UeRVyvMxRsJwIEi3rHz5A6gcbtjAn+6b8FBv6E+Zj8zEgrnYwDGKQ3qD5JfnxeMH3jvBD2sOQ==" saltValue="re0aXdurnSqy2rHIZpZebw==" spinCount="100000" sheet="1" objects="1" scenarios="1" selectLockedCells="1"/>
  <mergeCells count="416">
    <mergeCell ref="BV20:BW20"/>
    <mergeCell ref="AD13:AD14"/>
    <mergeCell ref="AD15:AD16"/>
    <mergeCell ref="BF20:BI20"/>
    <mergeCell ref="BJ20:BM20"/>
    <mergeCell ref="BN20:BQ20"/>
    <mergeCell ref="BR20:BU20"/>
    <mergeCell ref="AT20:AW20"/>
    <mergeCell ref="AX20:BA20"/>
    <mergeCell ref="BB20:BE20"/>
    <mergeCell ref="A76:C76"/>
    <mergeCell ref="A77:C77"/>
    <mergeCell ref="A78:C78"/>
    <mergeCell ref="A79:C79"/>
    <mergeCell ref="A80:C80"/>
    <mergeCell ref="A81:C81"/>
    <mergeCell ref="A82:C82"/>
    <mergeCell ref="A83:C83"/>
    <mergeCell ref="A70:C70"/>
    <mergeCell ref="A71:C71"/>
    <mergeCell ref="A73:C73"/>
    <mergeCell ref="A74:C74"/>
    <mergeCell ref="A75:C75"/>
    <mergeCell ref="A72:C72"/>
    <mergeCell ref="A88:C88"/>
    <mergeCell ref="A89:C89"/>
    <mergeCell ref="A90:C90"/>
    <mergeCell ref="A94:C94"/>
    <mergeCell ref="A95:C95"/>
    <mergeCell ref="A84:C84"/>
    <mergeCell ref="A85:C85"/>
    <mergeCell ref="A86:C86"/>
    <mergeCell ref="A87:C87"/>
    <mergeCell ref="A107:C107"/>
    <mergeCell ref="A108:C108"/>
    <mergeCell ref="A109:C109"/>
    <mergeCell ref="A106:C106"/>
    <mergeCell ref="A105:C105"/>
    <mergeCell ref="A104:C104"/>
    <mergeCell ref="A103:C103"/>
    <mergeCell ref="A91:C91"/>
    <mergeCell ref="A92:C92"/>
    <mergeCell ref="A97:C97"/>
    <mergeCell ref="A100:C100"/>
    <mergeCell ref="A101:C101"/>
    <mergeCell ref="A98:C98"/>
    <mergeCell ref="A96:C96"/>
    <mergeCell ref="A102:C102"/>
    <mergeCell ref="A93:C93"/>
    <mergeCell ref="A99:C99"/>
    <mergeCell ref="A64:C64"/>
    <mergeCell ref="A65:C65"/>
    <mergeCell ref="A66:C66"/>
    <mergeCell ref="A67:C67"/>
    <mergeCell ref="A68:C68"/>
    <mergeCell ref="A69:C69"/>
    <mergeCell ref="A62:C62"/>
    <mergeCell ref="A63:C63"/>
    <mergeCell ref="A52:C52"/>
    <mergeCell ref="A53:C53"/>
    <mergeCell ref="A54:C54"/>
    <mergeCell ref="A55:C55"/>
    <mergeCell ref="A56:C56"/>
    <mergeCell ref="A57:C57"/>
    <mergeCell ref="H47:I47"/>
    <mergeCell ref="R47:V47"/>
    <mergeCell ref="N46:O46"/>
    <mergeCell ref="N47:O47"/>
    <mergeCell ref="H46:I46"/>
    <mergeCell ref="A58:C58"/>
    <mergeCell ref="A59:C59"/>
    <mergeCell ref="A60:C60"/>
    <mergeCell ref="A61:C61"/>
    <mergeCell ref="A47:C47"/>
    <mergeCell ref="A48:C48"/>
    <mergeCell ref="A49:C49"/>
    <mergeCell ref="A50:C50"/>
    <mergeCell ref="A51:C51"/>
    <mergeCell ref="H61:I61"/>
    <mergeCell ref="R61:V61"/>
    <mergeCell ref="N59:O59"/>
    <mergeCell ref="N60:O60"/>
    <mergeCell ref="N61:O61"/>
    <mergeCell ref="H59:I59"/>
    <mergeCell ref="R59:V59"/>
    <mergeCell ref="H60:I60"/>
    <mergeCell ref="R60:V60"/>
    <mergeCell ref="H58:I58"/>
    <mergeCell ref="A3:C3"/>
    <mergeCell ref="A4:C4"/>
    <mergeCell ref="A8:C9"/>
    <mergeCell ref="A16:C16"/>
    <mergeCell ref="A10:C15"/>
    <mergeCell ref="A46:C46"/>
    <mergeCell ref="A19:C19"/>
    <mergeCell ref="A20:C20"/>
    <mergeCell ref="A37:C37"/>
    <mergeCell ref="A38:C38"/>
    <mergeCell ref="A21:C21"/>
    <mergeCell ref="A17:C17"/>
    <mergeCell ref="A45:C45"/>
    <mergeCell ref="A22:C22"/>
    <mergeCell ref="A23:C23"/>
    <mergeCell ref="A24:K24"/>
    <mergeCell ref="H43:I43"/>
    <mergeCell ref="H10:H15"/>
    <mergeCell ref="G10:G15"/>
    <mergeCell ref="F10:F15"/>
    <mergeCell ref="K10:K15"/>
    <mergeCell ref="D27:D28"/>
    <mergeCell ref="H38:I38"/>
    <mergeCell ref="A41:C41"/>
    <mergeCell ref="A112:K112"/>
    <mergeCell ref="R112:V112"/>
    <mergeCell ref="A110:C110"/>
    <mergeCell ref="N110:O110"/>
    <mergeCell ref="N112:O112"/>
    <mergeCell ref="A111:C111"/>
    <mergeCell ref="H110:I110"/>
    <mergeCell ref="R110:V110"/>
    <mergeCell ref="H111:I111"/>
    <mergeCell ref="R111:V111"/>
    <mergeCell ref="N111:O111"/>
    <mergeCell ref="H109:I109"/>
    <mergeCell ref="R109:V109"/>
    <mergeCell ref="N107:O107"/>
    <mergeCell ref="N108:O108"/>
    <mergeCell ref="N109:O109"/>
    <mergeCell ref="H107:I107"/>
    <mergeCell ref="R107:V107"/>
    <mergeCell ref="H108:I108"/>
    <mergeCell ref="R108:V108"/>
    <mergeCell ref="H106:I106"/>
    <mergeCell ref="R106:V106"/>
    <mergeCell ref="N106:O106"/>
    <mergeCell ref="N104:O104"/>
    <mergeCell ref="N105:O105"/>
    <mergeCell ref="H104:I104"/>
    <mergeCell ref="R104:V104"/>
    <mergeCell ref="H105:I105"/>
    <mergeCell ref="R105:V105"/>
    <mergeCell ref="H103:I103"/>
    <mergeCell ref="R103:V103"/>
    <mergeCell ref="N101:O101"/>
    <mergeCell ref="N102:O102"/>
    <mergeCell ref="N103:O103"/>
    <mergeCell ref="H101:I101"/>
    <mergeCell ref="R101:V101"/>
    <mergeCell ref="H102:I102"/>
    <mergeCell ref="R102:V102"/>
    <mergeCell ref="H100:I100"/>
    <mergeCell ref="R100:V100"/>
    <mergeCell ref="N98:O98"/>
    <mergeCell ref="N99:O99"/>
    <mergeCell ref="N100:O100"/>
    <mergeCell ref="H98:I98"/>
    <mergeCell ref="R98:V98"/>
    <mergeCell ref="H99:I99"/>
    <mergeCell ref="R99:V99"/>
    <mergeCell ref="H97:I97"/>
    <mergeCell ref="R97:V97"/>
    <mergeCell ref="N95:O95"/>
    <mergeCell ref="N96:O96"/>
    <mergeCell ref="N97:O97"/>
    <mergeCell ref="H95:I95"/>
    <mergeCell ref="R95:V95"/>
    <mergeCell ref="H96:I96"/>
    <mergeCell ref="R96:V96"/>
    <mergeCell ref="H94:I94"/>
    <mergeCell ref="R94:V94"/>
    <mergeCell ref="N92:O92"/>
    <mergeCell ref="N93:O93"/>
    <mergeCell ref="N94:O94"/>
    <mergeCell ref="H92:I92"/>
    <mergeCell ref="R92:V92"/>
    <mergeCell ref="H93:I93"/>
    <mergeCell ref="R93:V93"/>
    <mergeCell ref="H91:I91"/>
    <mergeCell ref="R91:V91"/>
    <mergeCell ref="N89:O89"/>
    <mergeCell ref="N90:O90"/>
    <mergeCell ref="N91:O91"/>
    <mergeCell ref="H89:I89"/>
    <mergeCell ref="R89:V89"/>
    <mergeCell ref="H90:I90"/>
    <mergeCell ref="R90:V90"/>
    <mergeCell ref="H88:I88"/>
    <mergeCell ref="R88:V88"/>
    <mergeCell ref="N86:O86"/>
    <mergeCell ref="N87:O87"/>
    <mergeCell ref="N88:O88"/>
    <mergeCell ref="H86:I86"/>
    <mergeCell ref="R86:V86"/>
    <mergeCell ref="H87:I87"/>
    <mergeCell ref="R87:V87"/>
    <mergeCell ref="H85:I85"/>
    <mergeCell ref="R85:V85"/>
    <mergeCell ref="N83:O83"/>
    <mergeCell ref="N84:O84"/>
    <mergeCell ref="N85:O85"/>
    <mergeCell ref="H83:I83"/>
    <mergeCell ref="R83:V83"/>
    <mergeCell ref="H84:I84"/>
    <mergeCell ref="R84:V84"/>
    <mergeCell ref="H82:I82"/>
    <mergeCell ref="R82:V82"/>
    <mergeCell ref="N80:O80"/>
    <mergeCell ref="N81:O81"/>
    <mergeCell ref="N82:O82"/>
    <mergeCell ref="H80:I80"/>
    <mergeCell ref="R80:V80"/>
    <mergeCell ref="H81:I81"/>
    <mergeCell ref="R81:V81"/>
    <mergeCell ref="H79:I79"/>
    <mergeCell ref="R79:V79"/>
    <mergeCell ref="N77:O77"/>
    <mergeCell ref="N78:O78"/>
    <mergeCell ref="N79:O79"/>
    <mergeCell ref="H77:I77"/>
    <mergeCell ref="R77:V77"/>
    <mergeCell ref="H78:I78"/>
    <mergeCell ref="R78:V78"/>
    <mergeCell ref="H76:I76"/>
    <mergeCell ref="R76:V76"/>
    <mergeCell ref="N74:O74"/>
    <mergeCell ref="N75:O75"/>
    <mergeCell ref="N76:O76"/>
    <mergeCell ref="H74:I74"/>
    <mergeCell ref="R74:V74"/>
    <mergeCell ref="H75:I75"/>
    <mergeCell ref="R75:V75"/>
    <mergeCell ref="H73:I73"/>
    <mergeCell ref="R73:V73"/>
    <mergeCell ref="N71:O71"/>
    <mergeCell ref="N72:O72"/>
    <mergeCell ref="N73:O73"/>
    <mergeCell ref="H71:I71"/>
    <mergeCell ref="R71:V71"/>
    <mergeCell ref="H72:I72"/>
    <mergeCell ref="R72:V72"/>
    <mergeCell ref="H70:I70"/>
    <mergeCell ref="R70:V70"/>
    <mergeCell ref="N68:O68"/>
    <mergeCell ref="N69:O69"/>
    <mergeCell ref="N70:O70"/>
    <mergeCell ref="H68:I68"/>
    <mergeCell ref="R68:V68"/>
    <mergeCell ref="H69:I69"/>
    <mergeCell ref="R69:V69"/>
    <mergeCell ref="H67:I67"/>
    <mergeCell ref="R67:V67"/>
    <mergeCell ref="N65:O65"/>
    <mergeCell ref="N66:O66"/>
    <mergeCell ref="N67:O67"/>
    <mergeCell ref="H65:I65"/>
    <mergeCell ref="R65:V65"/>
    <mergeCell ref="H66:I66"/>
    <mergeCell ref="R66:V66"/>
    <mergeCell ref="H64:I64"/>
    <mergeCell ref="R64:V64"/>
    <mergeCell ref="N62:O62"/>
    <mergeCell ref="N63:O63"/>
    <mergeCell ref="N64:O64"/>
    <mergeCell ref="H62:I62"/>
    <mergeCell ref="R62:V62"/>
    <mergeCell ref="H63:I63"/>
    <mergeCell ref="R63:V63"/>
    <mergeCell ref="R58:V58"/>
    <mergeCell ref="N56:O56"/>
    <mergeCell ref="N57:O57"/>
    <mergeCell ref="N58:O58"/>
    <mergeCell ref="H56:I56"/>
    <mergeCell ref="R56:V56"/>
    <mergeCell ref="H57:I57"/>
    <mergeCell ref="H55:I55"/>
    <mergeCell ref="R55:V55"/>
    <mergeCell ref="R57:V57"/>
    <mergeCell ref="N53:O53"/>
    <mergeCell ref="N54:O54"/>
    <mergeCell ref="N55:O55"/>
    <mergeCell ref="H53:I53"/>
    <mergeCell ref="R53:V53"/>
    <mergeCell ref="H49:I49"/>
    <mergeCell ref="R49:V49"/>
    <mergeCell ref="N49:O49"/>
    <mergeCell ref="N48:O48"/>
    <mergeCell ref="H52:I52"/>
    <mergeCell ref="R52:V52"/>
    <mergeCell ref="N50:O50"/>
    <mergeCell ref="N51:O51"/>
    <mergeCell ref="N52:O52"/>
    <mergeCell ref="H50:I50"/>
    <mergeCell ref="H48:I48"/>
    <mergeCell ref="R48:V48"/>
    <mergeCell ref="H54:I54"/>
    <mergeCell ref="R54:V54"/>
    <mergeCell ref="R50:V50"/>
    <mergeCell ref="H51:I51"/>
    <mergeCell ref="R51:V51"/>
    <mergeCell ref="R46:V46"/>
    <mergeCell ref="N43:O43"/>
    <mergeCell ref="R40:V40"/>
    <mergeCell ref="H41:I41"/>
    <mergeCell ref="R41:V41"/>
    <mergeCell ref="H42:I42"/>
    <mergeCell ref="H45:I45"/>
    <mergeCell ref="R45:V45"/>
    <mergeCell ref="N44:O44"/>
    <mergeCell ref="N45:O45"/>
    <mergeCell ref="H44:I44"/>
    <mergeCell ref="R42:V42"/>
    <mergeCell ref="R44:V44"/>
    <mergeCell ref="N20:O20"/>
    <mergeCell ref="P27:P28"/>
    <mergeCell ref="R27:V28"/>
    <mergeCell ref="R18:V18"/>
    <mergeCell ref="R36:V36"/>
    <mergeCell ref="H37:I37"/>
    <mergeCell ref="R37:V37"/>
    <mergeCell ref="N33:O33"/>
    <mergeCell ref="R43:V43"/>
    <mergeCell ref="N40:O40"/>
    <mergeCell ref="N41:O41"/>
    <mergeCell ref="N42:O42"/>
    <mergeCell ref="Q8:Q9"/>
    <mergeCell ref="R8:V9"/>
    <mergeCell ref="R17:V17"/>
    <mergeCell ref="F27:F28"/>
    <mergeCell ref="H27:I28"/>
    <mergeCell ref="J27:J28"/>
    <mergeCell ref="K27:K28"/>
    <mergeCell ref="Q27:Q28"/>
    <mergeCell ref="A18:C18"/>
    <mergeCell ref="H8:I8"/>
    <mergeCell ref="J8:J9"/>
    <mergeCell ref="K8:K9"/>
    <mergeCell ref="E27:E28"/>
    <mergeCell ref="R24:V24"/>
    <mergeCell ref="R23:V23"/>
    <mergeCell ref="N21:O21"/>
    <mergeCell ref="E10:E15"/>
    <mergeCell ref="R22:V22"/>
    <mergeCell ref="N17:O17"/>
    <mergeCell ref="L27:L28"/>
    <mergeCell ref="M27:M28"/>
    <mergeCell ref="R21:V21"/>
    <mergeCell ref="R20:V20"/>
    <mergeCell ref="N18:O18"/>
    <mergeCell ref="A39:C39"/>
    <mergeCell ref="A40:C40"/>
    <mergeCell ref="H32:I32"/>
    <mergeCell ref="H36:I36"/>
    <mergeCell ref="H40:I40"/>
    <mergeCell ref="H39:I39"/>
    <mergeCell ref="R39:V39"/>
    <mergeCell ref="N38:O38"/>
    <mergeCell ref="N39:O39"/>
    <mergeCell ref="R38:V38"/>
    <mergeCell ref="A36:C36"/>
    <mergeCell ref="R32:V32"/>
    <mergeCell ref="R33:V33"/>
    <mergeCell ref="R34:V34"/>
    <mergeCell ref="R35:V35"/>
    <mergeCell ref="N32:O32"/>
    <mergeCell ref="N36:O36"/>
    <mergeCell ref="N37:O37"/>
    <mergeCell ref="N35:O35"/>
    <mergeCell ref="H35:I35"/>
    <mergeCell ref="A1:V1"/>
    <mergeCell ref="A2:V2"/>
    <mergeCell ref="A43:C43"/>
    <mergeCell ref="A44:C44"/>
    <mergeCell ref="A42:C42"/>
    <mergeCell ref="A27:C28"/>
    <mergeCell ref="A32:C32"/>
    <mergeCell ref="A33:C33"/>
    <mergeCell ref="A34:C34"/>
    <mergeCell ref="A35:C35"/>
    <mergeCell ref="N23:O23"/>
    <mergeCell ref="N24:O24"/>
    <mergeCell ref="N27:O28"/>
    <mergeCell ref="N34:O34"/>
    <mergeCell ref="E3:V3"/>
    <mergeCell ref="E4:V4"/>
    <mergeCell ref="R19:V19"/>
    <mergeCell ref="N19:O19"/>
    <mergeCell ref="H33:I33"/>
    <mergeCell ref="H34:I34"/>
    <mergeCell ref="A25:V25"/>
    <mergeCell ref="N22:O22"/>
    <mergeCell ref="A26:V26"/>
    <mergeCell ref="G27:G28"/>
    <mergeCell ref="CO13:CR13"/>
    <mergeCell ref="CS13:CV13"/>
    <mergeCell ref="N16:O16"/>
    <mergeCell ref="A6:V6"/>
    <mergeCell ref="A7:V7"/>
    <mergeCell ref="D8:D9"/>
    <mergeCell ref="E8:E9"/>
    <mergeCell ref="F8:F9"/>
    <mergeCell ref="P8:P9"/>
    <mergeCell ref="L10:Q12"/>
    <mergeCell ref="CK13:CN13"/>
    <mergeCell ref="BY13:CB13"/>
    <mergeCell ref="CC13:CF13"/>
    <mergeCell ref="R16:V16"/>
    <mergeCell ref="CG13:CJ13"/>
    <mergeCell ref="N8:O9"/>
    <mergeCell ref="G8:G9"/>
    <mergeCell ref="L8:L9"/>
    <mergeCell ref="M8:M9"/>
    <mergeCell ref="R10:V15"/>
    <mergeCell ref="AD11:AD12"/>
    <mergeCell ref="J10:J15"/>
    <mergeCell ref="D10:D15"/>
    <mergeCell ref="I10:I15"/>
  </mergeCells>
  <phoneticPr fontId="51" type="noConversion"/>
  <dataValidations count="8">
    <dataValidation type="list" allowBlank="1" showInputMessage="1" showErrorMessage="1" sqref="L14:Q14">
      <formula1>$AS$14:$BC$14</formula1>
    </dataValidation>
    <dataValidation type="list" allowBlank="1" showInputMessage="1" showErrorMessage="1" sqref="L15:Q15">
      <formula1>$AS$15:$BX$15</formula1>
    </dataValidation>
    <dataValidation type="list" allowBlank="1" showInputMessage="1" showErrorMessage="1" sqref="L32:Q111 L16:Q23">
      <formula1>$AS$18:$AU$18</formula1>
    </dataValidation>
    <dataValidation type="list" allowBlank="1" showInputMessage="1" showErrorMessage="1" sqref="I16:I23">
      <formula1>$AS$17:$BE$17</formula1>
    </dataValidation>
    <dataValidation type="list" allowBlank="1" showInputMessage="1" showErrorMessage="1" sqref="G16:G23">
      <formula1>$AS$16:$DW$16</formula1>
    </dataValidation>
    <dataValidation type="list" allowBlank="1" showInputMessage="1" showErrorMessage="1" sqref="G32:G111">
      <formula1>$AS$32:$BF$32</formula1>
    </dataValidation>
    <dataValidation type="list" allowBlank="1" showInputMessage="1" showErrorMessage="1" sqref="H16:H23">
      <formula1>$AS$16:$DX$16</formula1>
    </dataValidation>
    <dataValidation type="list" allowBlank="1" showInputMessage="1" showErrorMessage="1" sqref="L13:Q13">
      <formula1>$AU$13:$AV$13</formula1>
    </dataValidation>
  </dataValidations>
  <printOptions horizontalCentered="1"/>
  <pageMargins left="0.39370078740157483" right="0.39370078740157483" top="0.78740157480314965" bottom="1.22" header="0.39370078740157483" footer="0.26"/>
  <pageSetup paperSize="9" scale="60" orientation="landscape" r:id="rId1"/>
  <headerFooter>
    <oddFooter>&amp;L&amp;"Verdana,Félkövér"&amp;9HATÁRTALANUL!&amp;"Verdana,Normál" program
HAT-14-01 Tanulmányi kirándulás hetedikeseknek
&amp;"Verdana,Félkövér"Tartalmi és pénzügyi beszámoló: Jelenléti ív&amp;C&amp;"Verdana,Normál"&amp;9&amp;P/&amp;N&amp;R&amp;"Verdana,Normál"&amp;9&amp;G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12</vt:i4>
      </vt:variant>
      <vt:variant>
        <vt:lpstr>Névvel ellátott tartományok</vt:lpstr>
      </vt:variant>
      <vt:variant>
        <vt:i4>12</vt:i4>
      </vt:variant>
    </vt:vector>
  </HeadingPairs>
  <TitlesOfParts>
    <vt:vector size="24" baseType="lpstr">
      <vt:lpstr>1.</vt:lpstr>
      <vt:lpstr>2.</vt:lpstr>
      <vt:lpstr>3.</vt:lpstr>
      <vt:lpstr>4.</vt:lpstr>
      <vt:lpstr>5.</vt:lpstr>
      <vt:lpstr>6.</vt:lpstr>
      <vt:lpstr>7.</vt:lpstr>
      <vt:lpstr>8.</vt:lpstr>
      <vt:lpstr>Jelenléti ív</vt:lpstr>
      <vt:lpstr>Összesítés</vt:lpstr>
      <vt:lpstr>Elfogadott programelemek</vt:lpstr>
      <vt:lpstr>CD-DVD</vt:lpstr>
      <vt:lpstr>'Jelenléti ív'!Nyomtatási_cím</vt:lpstr>
      <vt:lpstr>'1.'!Nyomtatási_terület</vt:lpstr>
      <vt:lpstr>'2.'!Nyomtatási_terület</vt:lpstr>
      <vt:lpstr>'3.'!Nyomtatási_terület</vt:lpstr>
      <vt:lpstr>'4.'!Nyomtatási_terület</vt:lpstr>
      <vt:lpstr>'5.'!Nyomtatási_terület</vt:lpstr>
      <vt:lpstr>'6.'!Nyomtatási_terület</vt:lpstr>
      <vt:lpstr>'7.'!Nyomtatási_terület</vt:lpstr>
      <vt:lpstr>'8.'!Nyomtatási_terület</vt:lpstr>
      <vt:lpstr>'CD-DVD'!Nyomtatási_terület</vt:lpstr>
      <vt:lpstr>'Elfogadott programelemek'!Nyomtatási_terület</vt:lpstr>
      <vt:lpstr>'Jelenléti ív'!Nyomtatási_terület</vt:lpstr>
    </vt:vector>
  </TitlesOfParts>
  <Company>Apáczai Közalapítvány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Apáczai Közalapítvány</dc:creator>
  <cp:lastModifiedBy>Admin</cp:lastModifiedBy>
  <cp:lastPrinted>2014-02-12T10:53:37Z</cp:lastPrinted>
  <dcterms:created xsi:type="dcterms:W3CDTF">2009-10-15T13:58:33Z</dcterms:created>
  <dcterms:modified xsi:type="dcterms:W3CDTF">2015-06-11T08:36:01Z</dcterms:modified>
</cp:coreProperties>
</file>